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Opći dio" sheetId="1" r:id="rId1"/>
    <sheet name="Poseban dio" sheetId="2" r:id="rId2"/>
    <sheet name="Func-ekon. klasif.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<sst xmlns="http://schemas.openxmlformats.org/spreadsheetml/2006/main" count="804" uniqueCount="551">
  <si>
    <t>- sredstva za interventno djelovanje iz oblasti stambene problematike</t>
  </si>
  <si>
    <t>Član 1.</t>
  </si>
  <si>
    <t xml:space="preserve">VIŠAK / MANJAK  </t>
  </si>
  <si>
    <t>Red. Broj</t>
  </si>
  <si>
    <t>Ekon. Kod</t>
  </si>
  <si>
    <t>OPIS</t>
  </si>
  <si>
    <t>1.</t>
  </si>
  <si>
    <t>2.</t>
  </si>
  <si>
    <t>3.</t>
  </si>
  <si>
    <t>PRIHODI</t>
  </si>
  <si>
    <t>I - PRIHODI OD POREZA</t>
  </si>
  <si>
    <t>Porez na imovinu</t>
  </si>
  <si>
    <t>Prihodi od indirektnih poreza</t>
  </si>
  <si>
    <t>Prihodi od indirektnih poreza sa jedinstvenog računa</t>
  </si>
  <si>
    <t>Posebne naknade za zaštitu od prirodnih i drugih nesreća na dodatna primanja</t>
  </si>
  <si>
    <t>II - NEPOREZNI PRIHODI</t>
  </si>
  <si>
    <t>Prihodi od poduzetničkih aktivnosti i imovine</t>
  </si>
  <si>
    <t>Prihodi od iznajmljivanja poslovnih prostorija</t>
  </si>
  <si>
    <t>Prihodi od kamata na depozit</t>
  </si>
  <si>
    <t>Naknade, takse i prihodi od pružanja javnih usluga</t>
  </si>
  <si>
    <t>Općinske komunalne takse</t>
  </si>
  <si>
    <t>Naknade za izgradnju i održavanje javnih skloništa</t>
  </si>
  <si>
    <t>Naknade za zauzimanje javnih površina</t>
  </si>
  <si>
    <t>Naknade za postupak legalizacije građevina</t>
  </si>
  <si>
    <t>Naknada za upotrebu cesta za vozila pravnih lica</t>
  </si>
  <si>
    <t>Prihodi od pružanja javnih usluga (od vlastite djelatnosti)</t>
  </si>
  <si>
    <t>Naknada za upotrebu cesta za vozila građana</t>
  </si>
  <si>
    <t>Naknade troškova zaposlenih</t>
  </si>
  <si>
    <t>Doprinosi poslodavca</t>
  </si>
  <si>
    <t>Putni troškovi i dnevnice</t>
  </si>
  <si>
    <t>Grantovi drugim nivoima vlasti</t>
  </si>
  <si>
    <t>Grantovi pojedincima</t>
  </si>
  <si>
    <t>Grantovi neprofitnim organizacijama</t>
  </si>
  <si>
    <t>Porez na dohodak</t>
  </si>
  <si>
    <t>Posebne naknade na plaću za zaštitu od prirodnih i dr. nesreća</t>
  </si>
  <si>
    <t>Prihodi od zemljišne rente, naknada za zemljište i naknada za uređenje građevinskog zemljišta</t>
  </si>
  <si>
    <t>Ostale neplanirane uplate - prihodi</t>
  </si>
  <si>
    <t>Bosna i Hercegovina</t>
  </si>
  <si>
    <t>Federacija Bosne i Hercegovine</t>
  </si>
  <si>
    <t>KANTON SARAJEVO</t>
  </si>
  <si>
    <t>OPĆINA VOGOŠĆA</t>
  </si>
  <si>
    <t>Grantovi javnim preduzećima</t>
  </si>
  <si>
    <t>Grantovi privatnim preduzećima i poduzetnicima</t>
  </si>
  <si>
    <t>Kapitalni grantovi neprofitnim organizacijama</t>
  </si>
  <si>
    <t>Kapitalni grantovi javnim preduzećima</t>
  </si>
  <si>
    <t>Kapitalni grantovi drugim nivoima vlasti - Rekonstrukcija i sanacija objekata infrastrukture i društvenog standarda</t>
  </si>
  <si>
    <t>Donacije</t>
  </si>
  <si>
    <t>OPĆINSKI NAČELNIK</t>
  </si>
  <si>
    <t>Općinski načelnik</t>
  </si>
  <si>
    <t>PREDSJEDAVAJUĆI</t>
  </si>
  <si>
    <t>OPĆINSKOG VIJEĆA VOGOŠĆA</t>
  </si>
  <si>
    <t>Tekuća budžetska rezerva</t>
  </si>
  <si>
    <t>Ostali grantovi - povrat i drugo</t>
  </si>
  <si>
    <t>III - TEKUĆE POTPORE (POTPORE I DONACIJE)</t>
  </si>
  <si>
    <t>Novčane kazne</t>
  </si>
  <si>
    <t>Ostali doprinosi</t>
  </si>
  <si>
    <t>Član 3.</t>
  </si>
  <si>
    <t>Opis</t>
  </si>
  <si>
    <t>Ekonomski kod</t>
  </si>
  <si>
    <t>Ukupno jedinstveni općinski organ uprave</t>
  </si>
  <si>
    <t>Ukupno Općinski pravobranilac</t>
  </si>
  <si>
    <t>Služba civilne zaštite</t>
  </si>
  <si>
    <t>I Bruto plaće i naknade</t>
  </si>
  <si>
    <t>Bruto plaće</t>
  </si>
  <si>
    <t>- plaće i naknade po umanjenju doprinosa</t>
  </si>
  <si>
    <t>- doprinosi na teret zaposlenih</t>
  </si>
  <si>
    <t>- naknade za prijevoz s posla i na posao</t>
  </si>
  <si>
    <t>- naknade iz radnog odnosa</t>
  </si>
  <si>
    <t>Ostali prihodi od imovine</t>
  </si>
  <si>
    <t>Ostale budžetske naknade</t>
  </si>
  <si>
    <t>Posebne naknade i takse</t>
  </si>
  <si>
    <t>Naknada za korištenje podataka premjera i katastra</t>
  </si>
  <si>
    <t>Neplanirane uplate - prihodi</t>
  </si>
  <si>
    <t>Tekuće potpore od ostalih nivoa vlasti</t>
  </si>
  <si>
    <t xml:space="preserve">Primici od prodaje stalnih sredstava </t>
  </si>
  <si>
    <t>Primici od prodaje zgrada i objekata</t>
  </si>
  <si>
    <t>Izdaci za energiju</t>
  </si>
  <si>
    <t>Izdaci za komunalne usluge</t>
  </si>
  <si>
    <t>Nabavka materijala i sitnog inventara</t>
  </si>
  <si>
    <t>Izdaci za usluge prijevoza i goriva</t>
  </si>
  <si>
    <t>Izdaci za tekuće održavanje</t>
  </si>
  <si>
    <t>Izdaci osiguranja i bankarske usluge</t>
  </si>
  <si>
    <t>Ugovorene i druge posebne usluge</t>
  </si>
  <si>
    <t>- izdaci za električnu energiju</t>
  </si>
  <si>
    <t>- plin</t>
  </si>
  <si>
    <t>- izdaci za otpremu pošte</t>
  </si>
  <si>
    <t>- izdaci za telefon, internet i mobilni telefon</t>
  </si>
  <si>
    <t>- izdaci za vodu i kanalizaciju</t>
  </si>
  <si>
    <t>- izdaci za usluge odvoza smeća</t>
  </si>
  <si>
    <t xml:space="preserve">  - izdaci za kancelarijski materijal</t>
  </si>
  <si>
    <t xml:space="preserve">  - izdaci za nabavku sitnog alata i inventara</t>
  </si>
  <si>
    <t>- ostali materijali posebne namjene</t>
  </si>
  <si>
    <t xml:space="preserve">  - materijal za održavanje čistoće</t>
  </si>
  <si>
    <t>- usluge deratizacije i sanitacije</t>
  </si>
  <si>
    <t xml:space="preserve">  - poseban materijal za potrebe civilne zaštite</t>
  </si>
  <si>
    <t>- izdaci za gorivo za službene automobile</t>
  </si>
  <si>
    <t>- troškovi registracije službenih automobila</t>
  </si>
  <si>
    <t>- troškovi servisiranja i opravke službenih automobila</t>
  </si>
  <si>
    <t>- troškovi održavanja i opravke opreme</t>
  </si>
  <si>
    <t>- osiguranje zaposlenih</t>
  </si>
  <si>
    <t>- izdaci bankarskih usluga</t>
  </si>
  <si>
    <t>- osiguranje vozila</t>
  </si>
  <si>
    <t>- izdaci za informisanje</t>
  </si>
  <si>
    <t xml:space="preserve">  - izdaci za usluge elektronskih i pisanih medija</t>
  </si>
  <si>
    <t xml:space="preserve">  - izdaci za reprezentaciju</t>
  </si>
  <si>
    <t xml:space="preserve">  - Izdaci za oglašavanje javnih poziva, konkursa, oglasa i sl.</t>
  </si>
  <si>
    <t>- usluge za stručno obrazovanje</t>
  </si>
  <si>
    <t xml:space="preserve">  - izdaci za službena glasila, stručnu literaturu i novine</t>
  </si>
  <si>
    <t xml:space="preserve">  - izdaci za obrazovanje kadrova jedinstvenog općinskog organa</t>
  </si>
  <si>
    <t>- stručne usluge</t>
  </si>
  <si>
    <t xml:space="preserve">  - izdaci za pravne usluge</t>
  </si>
  <si>
    <t>- izdaci za kamate i troškove spora</t>
  </si>
  <si>
    <t>- izdaci za ugovorene usluge</t>
  </si>
  <si>
    <t xml:space="preserve">  - usluge certifikacije ISO</t>
  </si>
  <si>
    <t xml:space="preserve">  - izdaci za volonterski rad po osnovu ugovora o volonterskom radu</t>
  </si>
  <si>
    <t xml:space="preserve">  - naknade komisijama Općinskog vijeća</t>
  </si>
  <si>
    <t xml:space="preserve">  - naknade komisijama Općinskog načelnika</t>
  </si>
  <si>
    <t xml:space="preserve">  - naknada povjerenicima i članovima štaba CZ</t>
  </si>
  <si>
    <t xml:space="preserve">  - naknade za rad članovima savjeta MZ </t>
  </si>
  <si>
    <t xml:space="preserve">  - naknade općinskim vijećnicima</t>
  </si>
  <si>
    <t xml:space="preserve">  - izdaci za obavljanje privremenih i povremenih poslova</t>
  </si>
  <si>
    <t>- izdaci za poreze i doprinose</t>
  </si>
  <si>
    <t xml:space="preserve">  - posebna naknada na dohodak za zaštitu od prirodnih i dr. nesreća</t>
  </si>
  <si>
    <t>- izdaci za ostale nepomenute usluge i dadžbine</t>
  </si>
  <si>
    <t xml:space="preserve">  - izdaci za ostale nepomenute usluge i dadžbine</t>
  </si>
  <si>
    <t xml:space="preserve">  - sredstva za članarinu Općine - Savez općina i gradova</t>
  </si>
  <si>
    <t xml:space="preserve">- grantovi općinskoj izbornoj komisiji </t>
  </si>
  <si>
    <t>- novčana pomoć po osnovu materijalno socijalne sigurnosti ugroženom stanovništvu i pomoć za liječenje</t>
  </si>
  <si>
    <t>- pomoć borcima, porodicama poginulih, umrlih, ranjenim borcima, invalidnim licima i pomoć za liječenje</t>
  </si>
  <si>
    <t>- zdravstvena zaštita lica u stanju socijalne potrebe</t>
  </si>
  <si>
    <t>- stipendije za učenike i studente</t>
  </si>
  <si>
    <t>- pripremanje, obuka i vježbe</t>
  </si>
  <si>
    <t>- preventivne mjere zaštite i spašavanja</t>
  </si>
  <si>
    <t>- hitne mjere zaštite i spašavanja</t>
  </si>
  <si>
    <t>- grantovi parlamentarnim grupama</t>
  </si>
  <si>
    <t>- grantovi udruženjima građana</t>
  </si>
  <si>
    <t xml:space="preserve">  - grantovi boračkim udruženjima i civilnim žrtvama rata</t>
  </si>
  <si>
    <t xml:space="preserve">  - grantovi sportskim organizacijama</t>
  </si>
  <si>
    <t xml:space="preserve">  - grantovi ostalim organizacijama i udruženjima građana</t>
  </si>
  <si>
    <t xml:space="preserve">  - grantovi OO Crveni Križ Vogošća</t>
  </si>
  <si>
    <t xml:space="preserve">  - grantovi za mlade</t>
  </si>
  <si>
    <t>- grantovi neprofirnim organizacijama</t>
  </si>
  <si>
    <t xml:space="preserve">  - grantovi obrazovanju </t>
  </si>
  <si>
    <t>- ostali grantovi pojedincima</t>
  </si>
  <si>
    <t xml:space="preserve">  - grantovi kulturi</t>
  </si>
  <si>
    <t xml:space="preserve">  - grant neprofitnim organizacijama po odluci Načelnika</t>
  </si>
  <si>
    <t xml:space="preserve">  - sufinansiranje uređenja i održavanja šehidskih mezarja</t>
  </si>
  <si>
    <t xml:space="preserve">  - grant za manifestaciju "Vogošćanski dani"</t>
  </si>
  <si>
    <t xml:space="preserve">  - grantovi RTV Vogošća</t>
  </si>
  <si>
    <t xml:space="preserve">  - grantovi JU KSC Vogošća</t>
  </si>
  <si>
    <t>- grantovi privatnim preduzećima i poduzetnicima</t>
  </si>
  <si>
    <t xml:space="preserve">  - grantovi za obilježavanje značajnih datuma i dodjelu priznanja</t>
  </si>
  <si>
    <t xml:space="preserve">  - grantovi zdravstvu (za lokalne vodovode)</t>
  </si>
  <si>
    <t xml:space="preserve">  - grantovi za intervencije za komunalne djelatnosti </t>
  </si>
  <si>
    <t xml:space="preserve">  - grant za izradu i sufinansiranje projekata iz oblasti ekologije i turizma</t>
  </si>
  <si>
    <t xml:space="preserve">  - grant za razvoj poljoprivrede </t>
  </si>
  <si>
    <t>II Doprinosi poslodavca</t>
  </si>
  <si>
    <t>III Izdaci za materijal i usluge</t>
  </si>
  <si>
    <t>IV Tekući grantovi</t>
  </si>
  <si>
    <t>V Kapitalni grantovi</t>
  </si>
  <si>
    <t>- sanacija i obnova općinskih poslovnih prostora i ostalih objekata</t>
  </si>
  <si>
    <t>- hitne intervencije na komunalnoj infrastrukturi</t>
  </si>
  <si>
    <t>- uređenje riječnih korita i zaštite od poplava</t>
  </si>
  <si>
    <t>- kontejnerske niše</t>
  </si>
  <si>
    <t>- deminiranje</t>
  </si>
  <si>
    <t>- vjerski objekti i projekti vjerskih zajednica</t>
  </si>
  <si>
    <t>- škole - objekti i oprema</t>
  </si>
  <si>
    <t>- zdravstvo - objekti i oprema</t>
  </si>
  <si>
    <t>821614 821624</t>
  </si>
  <si>
    <t>- rekonstrukcija i investiciono održavanje zgrada</t>
  </si>
  <si>
    <t xml:space="preserve">  - rekonstrukcija i održavanje skloništa</t>
  </si>
  <si>
    <t xml:space="preserve">- uredska i ostala oprema </t>
  </si>
  <si>
    <t>- izgradnja objekata - javno sklonište</t>
  </si>
  <si>
    <t>A - TEKUĆI IZDACI</t>
  </si>
  <si>
    <t>B - KAPITALNI IZDACI</t>
  </si>
  <si>
    <t xml:space="preserve">I - Nabavka građevina </t>
  </si>
  <si>
    <t>II - Nabavka opreme</t>
  </si>
  <si>
    <t xml:space="preserve">III - Rekonstrukcija i investiciono održavanje </t>
  </si>
  <si>
    <t>UKUPNO (A + B)</t>
  </si>
  <si>
    <t>Budžetska rezerva</t>
  </si>
  <si>
    <t>SVEUKUPNI IZDACI</t>
  </si>
  <si>
    <t>- nabavka specijalne opreme - opremanje jedinice CZ i štaba</t>
  </si>
  <si>
    <t>UKUPNO KAPITALNI IZDACI (1 - 3)</t>
  </si>
  <si>
    <t>UKUPNO KAPITALNI IZDACI</t>
  </si>
  <si>
    <t>Funk. Kod</t>
  </si>
  <si>
    <t>Ukupni rashodi 2+3+4+5+6+7+8+9+10</t>
  </si>
  <si>
    <t>Plaće i naknade troškova zaposlenih 611000</t>
  </si>
  <si>
    <t>Doprinosi poslodavca i ostali dopinosi 612000</t>
  </si>
  <si>
    <t>Izdaci za materijal, sitan inventar i usluge 613000</t>
  </si>
  <si>
    <t>Tekući transferi i drugi tekući rashodi 614000</t>
  </si>
  <si>
    <t>Kapitalni transferi 615000</t>
  </si>
  <si>
    <t>Izdaci za kamate 616000</t>
  </si>
  <si>
    <t>Izdaci za nabavku stalnih sredstava 821000</t>
  </si>
  <si>
    <t>Izdaci za finansijsku imovinu 822000</t>
  </si>
  <si>
    <t>Izdaci za otplate dugova 823000</t>
  </si>
  <si>
    <t>Ukupni rashodi (zbir funkcija)</t>
  </si>
  <si>
    <t>Funkcionalno-ekonomska klasifikacija</t>
  </si>
  <si>
    <t xml:space="preserve">- izdaci za centralno grijanje-troškovi zagrijavanja općinske zgrade </t>
  </si>
  <si>
    <t>- sanacija,rekonstrukcija i izgradnja lokalnih vodovoda</t>
  </si>
  <si>
    <t>- sanacija vodovodne mreže</t>
  </si>
  <si>
    <t xml:space="preserve">  - stručno-konsultantske usluge</t>
  </si>
  <si>
    <t>- izrada prostorno planske dokumentacije</t>
  </si>
  <si>
    <t>- novčana pomoć po osnovu materijalno soc.sigurnosti ugroženom stanovništvu i pomoć za liječenje</t>
  </si>
  <si>
    <t xml:space="preserve">  - grant za manifestac. "Vogošćanski dani"</t>
  </si>
  <si>
    <t>- izdaci za centralno grijanje-troškovi zagrijavanja općinske zgrade</t>
  </si>
  <si>
    <t>I - OPĆI DIO</t>
  </si>
  <si>
    <t>II POSEBAN DIO</t>
  </si>
  <si>
    <t>- osiguranje imovine</t>
  </si>
  <si>
    <t xml:space="preserve">Bruto plaće </t>
  </si>
  <si>
    <t>Budžetska rezerva 999999</t>
  </si>
  <si>
    <t>Donacije od pravnih lica</t>
  </si>
  <si>
    <t>Redni broj</t>
  </si>
  <si>
    <t xml:space="preserve"> - grant Kantona za prijevoz školske djece</t>
  </si>
  <si>
    <t>Primljeni grantovi od Kantona za posebne namjene</t>
  </si>
  <si>
    <t>- grant za prijevoz školske djece - sredstva Kantona Sarajevo</t>
  </si>
  <si>
    <t>Prihodi od indirektnih poreza koji pripadaju jedinicama lokalne samouprave</t>
  </si>
  <si>
    <t>Poseban porez na plaću za zaštitu od prirodnih i drugih nesreća</t>
  </si>
  <si>
    <t>Poseban porez za zaštitu od prirodnih i drugih nesreća na dodatna primanja</t>
  </si>
  <si>
    <t>Ostali porezi</t>
  </si>
  <si>
    <t xml:space="preserve">  - vjerski objekti i projekti vjerskih zajednica</t>
  </si>
  <si>
    <t>Stalni porez na imovinu</t>
  </si>
  <si>
    <t>Porez na finansijske i kapitalne transakcije</t>
  </si>
  <si>
    <t>Naknade za vršenje usluga iz oblasti premjera i katastra</t>
  </si>
  <si>
    <t xml:space="preserve">Prihodi od pružanja usluga građanima </t>
  </si>
  <si>
    <t xml:space="preserve">Jedinstveni općinski organ uprave </t>
  </si>
  <si>
    <t>- Porez na imovinu od fizičkih lica</t>
  </si>
  <si>
    <t>- Porez na imovinu od pravnih lica</t>
  </si>
  <si>
    <t>- Porez na imovinu za motorna vozila</t>
  </si>
  <si>
    <t>- Porez na promet nepokretnosti fizičkih lica</t>
  </si>
  <si>
    <t>- Porez na promet nepokretnosti pravnih lica</t>
  </si>
  <si>
    <t>UKUPNIH PRIHODA I PRIMITAKA U VISINI OD</t>
  </si>
  <si>
    <t>UKUPNIH IZDATAKA U VISINI OD</t>
  </si>
  <si>
    <t>Od čega je raspoređeno:</t>
  </si>
  <si>
    <t>Izdaci iz Budžeta raspoređuju se po ekonomskoj i organizacionoj klasifikaciji kako slijedi:</t>
  </si>
  <si>
    <t>Sve ukupno</t>
  </si>
  <si>
    <t>I - Nabavka zemljista</t>
  </si>
  <si>
    <t>- izdaci za kancelarijski materijal i sitan inventar</t>
  </si>
  <si>
    <t>Prihodi od pružanja usluga drugim nivoima vlasti</t>
  </si>
  <si>
    <t>- nabavka zemljišta</t>
  </si>
  <si>
    <t>UKUPNI IZDACI (I+II+III)</t>
  </si>
  <si>
    <t>Ostali grantovi - povrati i drugo</t>
  </si>
  <si>
    <t xml:space="preserve">Služba za opću upravu </t>
  </si>
  <si>
    <t>- finansiranje troškova učešća u provedbi mjera zaštite i spašavanja</t>
  </si>
  <si>
    <t>- grantovi djeci sa invaliditetom</t>
  </si>
  <si>
    <t>- grantovi neprofitnim organizacijama</t>
  </si>
  <si>
    <t>- sanacija lokalnih i nekategorisanih  puteva i cesta</t>
  </si>
  <si>
    <t>- ljetno održavanje lokalnih i nekategorisanih  puteva</t>
  </si>
  <si>
    <t>- sanacija, izgradnja i rekonstrukcija fekalne i oborinske kanalizacije</t>
  </si>
  <si>
    <t xml:space="preserve">  -sredstva Budžeta Općine za izgradnju i rekonstrukciju javne rasvjete i elektro mreze</t>
  </si>
  <si>
    <t>- sredstva za  gasifikaciju i toplifikaciju</t>
  </si>
  <si>
    <t>- izgradnja, sanacija i vanjsko uredjenje vjerskih objekata</t>
  </si>
  <si>
    <t xml:space="preserve">  - projekti vjerskih zajednica</t>
  </si>
  <si>
    <t>UKUPNO TEKUĆI IZDACI (I - V )</t>
  </si>
  <si>
    <t xml:space="preserve">- ljetno održavanje lokalnih i nekategorisanih puteva </t>
  </si>
  <si>
    <t>- sredstva za gasifikaciju i toplifikaciju</t>
  </si>
  <si>
    <t>Prihodi od iznajmljivanja ostale materijalne imovine (općinskih stanova)</t>
  </si>
  <si>
    <t>A- TEKUĆI IZDACI</t>
  </si>
  <si>
    <t xml:space="preserve">  - izdaci za usluge elektronskih i pisanih medija  </t>
  </si>
  <si>
    <t xml:space="preserve">  - izdaci za obavljanje privremenih i povremenih poslova </t>
  </si>
  <si>
    <t xml:space="preserve">  - sufinansiranje uređenja i održavanja šehidskih mezarja </t>
  </si>
  <si>
    <t xml:space="preserve">  - rušenje bespravno izgrađenih objekata</t>
  </si>
  <si>
    <t xml:space="preserve">  - grant za izradu i sufinansiranje projekata iz oblasti ekologije i turizma                                                                               </t>
  </si>
  <si>
    <t>Drugi tekući rashodi</t>
  </si>
  <si>
    <t xml:space="preserve">  - povrat više ili pogrešno uplaćenih sredstava</t>
  </si>
  <si>
    <t>- sredstva za zimsko održavanje  lokalnih i nekategorisanih puteva</t>
  </si>
  <si>
    <t>- sanacija, izgradnja i rekonstrukcija  fekalne i oborinske kanalizacija</t>
  </si>
  <si>
    <t xml:space="preserve">   -sredstva Budžeta Općine za sanaciju, izgradnju i rekonstrukciju  fekalne i oborinske kanalizacije</t>
  </si>
  <si>
    <t>- izgradnja i rekonstrukcija javne rasvjete i elektro mreže</t>
  </si>
  <si>
    <t xml:space="preserve">  -sredstva Ministarstva privrede za uređenje riječnih korita </t>
  </si>
  <si>
    <t xml:space="preserve"> - sredstva Budžeta Općine za kontejnerske niše</t>
  </si>
  <si>
    <t xml:space="preserve">  - izgradnja,sanacija i vanjsko uređenje vjerskih objekata </t>
  </si>
  <si>
    <t>UKUPNO TEKUĆI IZDACI ( I - V )</t>
  </si>
  <si>
    <t>- nabavka zemljista</t>
  </si>
  <si>
    <t xml:space="preserve">IV Tekući grantovi </t>
  </si>
  <si>
    <t>I Nabavka zemljista</t>
  </si>
  <si>
    <t>I Nabavka građevina</t>
  </si>
  <si>
    <t>II Nabavka opreme</t>
  </si>
  <si>
    <t xml:space="preserve">III Rekonstrukcija i investiciono održavanje </t>
  </si>
  <si>
    <t>UKUPNO ( A + B)</t>
  </si>
  <si>
    <t>-sredstva Budžeta Općine za sanaciju, izgradnju i rekonstrukciju feklane i oborinske kanalizacije</t>
  </si>
  <si>
    <t xml:space="preserve"> - sredstva Budžeta Općine za izgradnju i rekonstrukciju javne rasvjete i elektro mreže</t>
  </si>
  <si>
    <t>Izvršni i zakonodavni organi, finansijski i fiskalni poslovi, spoljni poslovi</t>
  </si>
  <si>
    <t>Opće usluge</t>
  </si>
  <si>
    <t>01. -Opće javne usluge</t>
  </si>
  <si>
    <t>03-Javni red i sigurnost</t>
  </si>
  <si>
    <t>Usluge protivpožarne zaštite</t>
  </si>
  <si>
    <t>04-Ekonomski poslovi</t>
  </si>
  <si>
    <t>Opći ekonomski, komercijalni i poslovi po pitanju rada</t>
  </si>
  <si>
    <t>Gorivo i energija</t>
  </si>
  <si>
    <t>Transport</t>
  </si>
  <si>
    <t>05-Zaštita životne sredine</t>
  </si>
  <si>
    <t>Upravljanje opadom</t>
  </si>
  <si>
    <t>Upravljanje otpadnim vodama</t>
  </si>
  <si>
    <t>06-Stambeni i zajednički poslovi</t>
  </si>
  <si>
    <t>Razvoj zajednice</t>
  </si>
  <si>
    <t>Vodosnabdijevanje</t>
  </si>
  <si>
    <t>Ulična rasvjeta</t>
  </si>
  <si>
    <t>08-Rekreacija, kultura i religija</t>
  </si>
  <si>
    <t>Usluge sporta i rekreacije</t>
  </si>
  <si>
    <t>Usluge kulture</t>
  </si>
  <si>
    <t>Usluge emitovanja i izdavaštva</t>
  </si>
  <si>
    <t>Religijske i druge zajedničke usluge</t>
  </si>
  <si>
    <t>09-Obrazovanje</t>
  </si>
  <si>
    <t>Predškolsko i osnovno obrazovanje</t>
  </si>
  <si>
    <t>Obrazovanje koje nije definisano nivoom</t>
  </si>
  <si>
    <t>Pomoćne usluge obrazovanju</t>
  </si>
  <si>
    <t>Porodica i djeca</t>
  </si>
  <si>
    <t>10-Socijalna zaštita</t>
  </si>
  <si>
    <t xml:space="preserve">Općinsko pravobranilaštvo </t>
  </si>
  <si>
    <t xml:space="preserve">  - izdaci za računovodstvene i revizorske usluge</t>
  </si>
  <si>
    <t xml:space="preserve">  - izgradnja i rekonstrukcija javne rasvjete i elektro mreže</t>
  </si>
  <si>
    <t xml:space="preserve">  -sredstva Ministarstva privrede za uređenje riječnih  korita </t>
  </si>
  <si>
    <t>- sredstva Budžeta Općine za konjtenerske niše</t>
  </si>
  <si>
    <t>I - Nabavka zemljišta</t>
  </si>
  <si>
    <t>011</t>
  </si>
  <si>
    <t>013</t>
  </si>
  <si>
    <t>016</t>
  </si>
  <si>
    <t>032</t>
  </si>
  <si>
    <t>036</t>
  </si>
  <si>
    <t>041</t>
  </si>
  <si>
    <t>042</t>
  </si>
  <si>
    <t>043</t>
  </si>
  <si>
    <t>045</t>
  </si>
  <si>
    <t>049</t>
  </si>
  <si>
    <t>051</t>
  </si>
  <si>
    <t>052</t>
  </si>
  <si>
    <t>056</t>
  </si>
  <si>
    <t>062</t>
  </si>
  <si>
    <t>063</t>
  </si>
  <si>
    <t>064</t>
  </si>
  <si>
    <t>081</t>
  </si>
  <si>
    <t>082</t>
  </si>
  <si>
    <t>083</t>
  </si>
  <si>
    <t>084</t>
  </si>
  <si>
    <t>086</t>
  </si>
  <si>
    <t>091</t>
  </si>
  <si>
    <t>095</t>
  </si>
  <si>
    <t>096</t>
  </si>
  <si>
    <t xml:space="preserve">  - rušenje bespravno izgradenjih objekata </t>
  </si>
  <si>
    <t xml:space="preserve">Opće javne usluge n.k. </t>
  </si>
  <si>
    <t xml:space="preserve">Javni red i sigurnost n.k. </t>
  </si>
  <si>
    <t>Poljoprivreda, šumarstvo, lov i ribolov</t>
  </si>
  <si>
    <t xml:space="preserve">Ekonomski poslovi n.k. </t>
  </si>
  <si>
    <t xml:space="preserve">Zaštita životne sredine n.k. </t>
  </si>
  <si>
    <t>Rekreacija, kultura i religija n.k.</t>
  </si>
  <si>
    <t xml:space="preserve">Socijalno isključenje n.k. </t>
  </si>
  <si>
    <t>Služba za boračko invalidsku i socijalnu zaštitu</t>
  </si>
  <si>
    <t>Služba za urbanizam i prostorno planiranje</t>
  </si>
  <si>
    <t>Služba za komunalne, poslove mjesnih zajednica i zajedničke poslove</t>
  </si>
  <si>
    <t>Služba za geodetske, imovinsko pravne poslove i katastar nekretnina</t>
  </si>
  <si>
    <t>Inspektorat</t>
  </si>
  <si>
    <t>Ukupno Služba za poslove Općinskog vijeća i Općinskog načelnika</t>
  </si>
  <si>
    <t>Ukupno Općinske službe za upravu</t>
  </si>
  <si>
    <t>Općinske službe za upravu</t>
  </si>
  <si>
    <t>Posebne općinske službe</t>
  </si>
  <si>
    <t>Porezi na dobit pojedinaca (zaostale uplate poreza)</t>
  </si>
  <si>
    <t xml:space="preserve">Porez na prihod od imovine i imovinskih prava ( zaostale uplate poreza) </t>
  </si>
  <si>
    <t>Naknade po osnovu tehničkog pregleda građevina</t>
  </si>
  <si>
    <t xml:space="preserve"> - sredstva Ministarstva privrede za uređenje riječnih korita </t>
  </si>
  <si>
    <t xml:space="preserve">  - naknade komisijama za tehnički pregled objekata</t>
  </si>
  <si>
    <t xml:space="preserve">Socijalna zaštita n.k. </t>
  </si>
  <si>
    <t xml:space="preserve">SADRŽAJ:         </t>
  </si>
  <si>
    <t xml:space="preserve">OBRAĐIVAĆ:     </t>
  </si>
  <si>
    <t>KM</t>
  </si>
  <si>
    <t xml:space="preserve">  - Izvršenje sudskih presuda, rješenja o izvršenju i isplata naknada šteta po sporazumima</t>
  </si>
  <si>
    <t xml:space="preserve">   - sredstva Budžeta Općine za školske objekte</t>
  </si>
  <si>
    <t xml:space="preserve">  - tekući transfer za rješavanje problema pasa lutalica</t>
  </si>
  <si>
    <t xml:space="preserve">  - tekući transfer za rješavanje problema pasa lutalica                                                                            </t>
  </si>
  <si>
    <t>061</t>
  </si>
  <si>
    <t>Stambeni razvoj</t>
  </si>
  <si>
    <t>- projektovanje,revizija i nadzor komunalne infrastrukture</t>
  </si>
  <si>
    <t>- projektovanje, revizija i nadzor komunalne infrastrukture</t>
  </si>
  <si>
    <t>- ravne plohe (parking prostori,trgovi, ivičnjaci i sportske plohe)</t>
  </si>
  <si>
    <t xml:space="preserve"> - sredstva Budžeta Općine namjenjena za ravne plohe (parking prostori,trgovi, ivičnjaci i sportske plohe)</t>
  </si>
  <si>
    <t>IV - KAPITALNI TRANSFERI</t>
  </si>
  <si>
    <t>Kapitalni transferi od ostalih nivoa vlasti</t>
  </si>
  <si>
    <t>Primljeni kapitalni transferi od Federacije</t>
  </si>
  <si>
    <t>Primljeni kapitalni transferi od Kantona</t>
  </si>
  <si>
    <t xml:space="preserve"> -sredstva Budžeta Općine za sanaciju vodovodne mreže</t>
  </si>
  <si>
    <t>-putni troškovi i dnevnice</t>
  </si>
  <si>
    <t>-troškovi vezani za uspostavu kulturne, sportske i privredne saradnje kroz bratimljenje sa turskom općinom Čekmekoj</t>
  </si>
  <si>
    <t xml:space="preserve">  - izdaci za radnu odjeću i obuću</t>
  </si>
  <si>
    <t xml:space="preserve">    -troškovi reprezentacije</t>
  </si>
  <si>
    <t xml:space="preserve">    -troškovi vezani za uspostavu kulturne, sportske i privredne saradnje kroz bratimljenje sa turskom općinom Čekmekoj</t>
  </si>
  <si>
    <t xml:space="preserve"> - izrada elaborata troškova uređenja građevinskog zemljišta</t>
  </si>
  <si>
    <t xml:space="preserve"> - izrada stručnih nalaza o stanju objekata uništenih ili oštećenih aktiviranjem klizišta i mašinsko uklanjanje sa sortiranjem</t>
  </si>
  <si>
    <t xml:space="preserve"> -sredstva Budžeta Općine za sanaciju lokalnih i nekategorisanih puteva i cesta</t>
  </si>
  <si>
    <t>- izdaci za tekuće održavanje poslovne zgrade i prostorija MZ</t>
  </si>
  <si>
    <t xml:space="preserve">  - uređenje i održavanje parkovskih površina, hortikulture i nabavka kontejnera putem kantonalnih JP                                     </t>
  </si>
  <si>
    <t xml:space="preserve"> - sredstva Ministarstva komunalne privrede i infrastrukture za sanaciju i rekonstrukciju javne rasvjete</t>
  </si>
  <si>
    <t>VOGOŠĆA</t>
  </si>
  <si>
    <t>PREDLAGAČ</t>
  </si>
  <si>
    <t>Edin Smajić</t>
  </si>
  <si>
    <t xml:space="preserve"> Član 2.</t>
  </si>
  <si>
    <t>Služba za budžet i finansije</t>
  </si>
  <si>
    <t>Član 4.</t>
  </si>
  <si>
    <t xml:space="preserve">  - hrana i prehrambeni materijal (ishrana za radni vod CZ )</t>
  </si>
  <si>
    <t xml:space="preserve"> - izrada prostorno planske dokumentacije  iz sredstva Budžeta Općine Vogošća</t>
  </si>
  <si>
    <t>Tarik Curić</t>
  </si>
  <si>
    <t>- sredstva  Ministarstva obrazovanja, nauke i mladih za sanaciju i izgradju školskih objekata</t>
  </si>
  <si>
    <t>Služba za privredu, integrisani lokalni razvoj i društvene djelatnosti</t>
  </si>
  <si>
    <t xml:space="preserve">   - sredstva Ministarstva obrazovanja, nauke i mladih za sanaciju  izgradnju školskih objekata</t>
  </si>
  <si>
    <t>012</t>
  </si>
  <si>
    <t>- uređenje industrijske zone</t>
  </si>
  <si>
    <t>Finansijski i fiskalni poslovi</t>
  </si>
  <si>
    <t xml:space="preserve"> - sredstva Ministarstva saobraćaja za rekonstrukciju lokalnih puteva i cesta</t>
  </si>
  <si>
    <t xml:space="preserve">
</t>
  </si>
  <si>
    <t xml:space="preserve"> - izdaci za fizičko obezbjeđenje kasarne "Enver Šehović"</t>
  </si>
  <si>
    <t xml:space="preserve">  - izdaci za softverske usluge</t>
  </si>
  <si>
    <t>- sredstva  Ministarstva komunalne privrede i infrastrukture za rekonstukciju javne rasvjete</t>
  </si>
  <si>
    <t>VI- KAPITALNI PRIMICI</t>
  </si>
  <si>
    <t>- sanacija lokalnih i nekategorisanih puteva i cesta</t>
  </si>
  <si>
    <t>- sredstva Ministarstva saobraćaja za rekonstrukciju i sanaciju lokalnih i nekategorisanih puteva</t>
  </si>
  <si>
    <t>- izdaci za usluge održavanja čistoće</t>
  </si>
  <si>
    <t xml:space="preserve"> - izdaci za fizičko obezbjeđenje Općine Vogošća</t>
  </si>
  <si>
    <t>-jednokratna finansijska pomoć porodiljama na području Općine Vogošća</t>
  </si>
  <si>
    <t xml:space="preserve"> - grant za podršku projektima ravnopravnosti spolova</t>
  </si>
  <si>
    <t>- izgradnja i sanacija spomen obilježja</t>
  </si>
  <si>
    <t xml:space="preserve">- izgradnja i  sanacija spomen obilježja                                         </t>
  </si>
  <si>
    <t>-  grant RTV Vogošća za provođenje procedura digitalizacije i  nabavku stalnih sredstava (kamere i sl.)</t>
  </si>
  <si>
    <t>- grant RTV Vogošća za provođenje procedura digitalizacije i  nabavku stalnih sredstava (kamere i sl.)</t>
  </si>
  <si>
    <t>izdaci za odrzavanje cistoce</t>
  </si>
  <si>
    <t>izdaci za si</t>
  </si>
  <si>
    <t>materijal za odrzavanje cistoce</t>
  </si>
  <si>
    <t>registracija</t>
  </si>
  <si>
    <t>odrzavanje opreme</t>
  </si>
  <si>
    <t>osiguranje vozila</t>
  </si>
  <si>
    <t>obrazovanje kadrova</t>
  </si>
  <si>
    <t>pravne usluge</t>
  </si>
  <si>
    <t>strucno konsultantske</t>
  </si>
  <si>
    <t>naknade komisijama ON</t>
  </si>
  <si>
    <t>naknade povjerenicima</t>
  </si>
  <si>
    <t>fizicko obezbjedjenje objekata</t>
  </si>
  <si>
    <t>SI rebalans nije dobro sabrano</t>
  </si>
  <si>
    <t>jednokratna pomoc porodiljama</t>
  </si>
  <si>
    <t>grant za poljoprivredu</t>
  </si>
  <si>
    <t>pp prostori</t>
  </si>
  <si>
    <t>ravne plohe</t>
  </si>
  <si>
    <t>putrvi</t>
  </si>
  <si>
    <t>vodovdna mreza</t>
  </si>
  <si>
    <t>vlokalni vodovi</t>
  </si>
  <si>
    <t>kanalizacija</t>
  </si>
  <si>
    <t>rasvjeta</t>
  </si>
  <si>
    <t>industrijska zona</t>
  </si>
  <si>
    <t>gasifikacija</t>
  </si>
  <si>
    <t>komu infra</t>
  </si>
  <si>
    <t>korita</t>
  </si>
  <si>
    <t>klizista</t>
  </si>
  <si>
    <t>projektovanje</t>
  </si>
  <si>
    <t>zdravstvo</t>
  </si>
  <si>
    <t>vjerski objekti</t>
  </si>
  <si>
    <t>deminiranje</t>
  </si>
  <si>
    <t xml:space="preserve">rtv </t>
  </si>
  <si>
    <t>ksc</t>
  </si>
  <si>
    <t>tekuci grantovi</t>
  </si>
  <si>
    <t>kapitalni grantovi</t>
  </si>
  <si>
    <t>tekuci izdaci</t>
  </si>
  <si>
    <t>Izdaci iz Budžeta raspoređuju se po funkcionalnoj klasifikaciji, kako slijedi:</t>
  </si>
  <si>
    <t xml:space="preserve"> -sredstva Ministarstva privrede za uređenje  industrijske zone</t>
  </si>
  <si>
    <t xml:space="preserve"> -sredstva Ministarstva privrede za uređenje industrijske zone</t>
  </si>
  <si>
    <t>-uređenje industrijske zone</t>
  </si>
  <si>
    <t xml:space="preserve"> - izrada prostorno planske dokumentacije  iz sredstava Budžeta Općine Vogošća</t>
  </si>
  <si>
    <t>- sredstva Fonda za zaštitu okoliša za kišnu i fekalnu kanalizaciju</t>
  </si>
  <si>
    <t>- sredstva Ministarstva razvoja, poduzetništva i obrta za uređenje industrijske zone</t>
  </si>
  <si>
    <t xml:space="preserve"> -sredstva Ministarstva komunalne privrede i infrastrukture za rekontrukciju vodovodne i kanalizacione mreže na području Općine Vogošća</t>
  </si>
  <si>
    <t>- izdaci za usluge ododržavanja čistiće</t>
  </si>
  <si>
    <t xml:space="preserve">  - uređenje i održavanje parkovskih površina, hortikulture i nabavka kontejnera putem kantonalnih JP                               </t>
  </si>
  <si>
    <t xml:space="preserve"> - sredstva Fonda za zaštitu okoliša za kišnu i fekalnu kanalizaciju </t>
  </si>
  <si>
    <t>-sredstva Budžeta Općine za uređenje industrijske zone</t>
  </si>
  <si>
    <t>BUDŽET OPĆINE VOGOŠĆA</t>
  </si>
  <si>
    <t>(NACRT)</t>
  </si>
  <si>
    <t>Z  A  K  LJ  U  Č  A  K</t>
  </si>
  <si>
    <t xml:space="preserve">Izdaci iz Budžeta raspoređuju se po ekonomskoj klasifikaciji kako slijedi: </t>
  </si>
  <si>
    <t>4.</t>
  </si>
  <si>
    <t>5.</t>
  </si>
  <si>
    <t>6.</t>
  </si>
  <si>
    <t>Projekcija budžeta za 2020. godinu</t>
  </si>
  <si>
    <t xml:space="preserve">Član 5. </t>
  </si>
  <si>
    <t>300</t>
  </si>
  <si>
    <t>OPĆINSKO VIJEĆE</t>
  </si>
  <si>
    <t xml:space="preserve">za tekuću budžetsku rezervu                                                                             45.000,00                                                                  </t>
  </si>
  <si>
    <t>UKUPNO PRIHODI I PRIMICI (I+II+III+IV+V+VI+VI)</t>
  </si>
  <si>
    <t xml:space="preserve">  -sredstva Budžeta Općine za uređenje industrijske zone</t>
  </si>
  <si>
    <t xml:space="preserve"> Budžet Općine Vogošća za 2019. godinu - Nacrt</t>
  </si>
  <si>
    <t>Dostavljamo Vam Nacrt Budžeta Općine Vogošća za 2019. godinu na razmatranje i usvajanje.</t>
  </si>
  <si>
    <t>ZA 2019. GODINU</t>
  </si>
  <si>
    <t>Vogošća,Oktobar 2018. godine</t>
  </si>
  <si>
    <t xml:space="preserve"> BUDŽET OPĆINE VOGOŠĆA ZA 2019. GODINU</t>
  </si>
  <si>
    <t xml:space="preserve"> Budžet Općine Vogošća za 2019. godinu, sastoji se od:</t>
  </si>
  <si>
    <t>Prihodi i primici i izdaci po grupama i namjenama, utvrđuju se u Bilansu prihoda i izdataka za period od 01.01. do 31.12.2019. godine, kako slijedi:</t>
  </si>
  <si>
    <t>BILANS PRIHODA I IZDATAKA ZA PERIOD 01.01. DO 31.12.2019. GODINE</t>
  </si>
  <si>
    <t>Nacrt budžeta za 2019. godinu</t>
  </si>
  <si>
    <t>Projekcija budžeta za 2021. godinu</t>
  </si>
  <si>
    <t xml:space="preserve">         Sredstva tekuće budžetske rezerve u iznosu od 45.000,00 KM predviđena su za finansiranje hitnih i nepredviđenih izdataka koji se pojave tokom 2019. godine.</t>
  </si>
  <si>
    <t>Prihodi od indirektnih poreza na ime finansiranja autocesta i drugih cesta u FBiH</t>
  </si>
  <si>
    <t>Naknade od vatrogasne jedinice iz premije osiguranja imovine od požara i prirodnih sila</t>
  </si>
  <si>
    <t>Primljeni kapitalni transferi Države</t>
  </si>
  <si>
    <t>- sredstva Ministarstva komunikacija i prometa BiH za pripremu i izgradnju cestovne infrastrukture</t>
  </si>
  <si>
    <t>- sredstva  Ministarstva saobraćaja za sufinansiranje projekata izgradnje polaznog autobuskog stajališta</t>
  </si>
  <si>
    <t>- sredstva Ministarstva privrede za šumske puteve</t>
  </si>
  <si>
    <t xml:space="preserve"> -sredstva Ministarstva komunalne privrede i infrastrukture za izgradnju podzemnih niša</t>
  </si>
  <si>
    <t>Primljeni kapitalni transferi od Općina</t>
  </si>
  <si>
    <t>- sredstva Općine Centar za sanaciju klizišta</t>
  </si>
  <si>
    <t>- izdaci bankarskih usluga za sredstva nepogoda</t>
  </si>
  <si>
    <t>- izdaci bankarskih usluga za sredstva skloništa</t>
  </si>
  <si>
    <t xml:space="preserve"> - izrada Studije saobraćaja za potrebe izrade Urbanističkog plana Kantona Sarajevo</t>
  </si>
  <si>
    <t>-sredstva za dualno obrazovanje, prekvalifikaciju i dokvalifikaciju mladih</t>
  </si>
  <si>
    <t>-pomoć penzionerima sa najnižom penzijom</t>
  </si>
  <si>
    <t>-sredstva za realizaciju "Model poboljšanja energetske efikasnosti u zgradarstvu na području Kantona Sarajevo u funkciji povećanja broja korisnika"</t>
  </si>
  <si>
    <t>- sredstva za pripremne aktivnosti za formiranje Centra za zdravo starenje</t>
  </si>
  <si>
    <t>- sufinansiranje posebnih projekata boračke populacije</t>
  </si>
  <si>
    <t xml:space="preserve">  - sredstva Općine za projekat organizacije civilnog društva</t>
  </si>
  <si>
    <t xml:space="preserve"> - sredstva Ministarstva saobraćaja za sufinansiranje projekata izgradnje polaznog autobuskog stajališta</t>
  </si>
  <si>
    <t xml:space="preserve"> - sredstva Ministarstva komunikacija i prometa BiH za pripremu i izgradnju cestovne infrastrukture</t>
  </si>
  <si>
    <t xml:space="preserve"> - sredstva Ministarstva privrede za šumske puteve</t>
  </si>
  <si>
    <t>- sredstva  Ministarstva komunalne privrede i infrastrukture za rekonstukciju vodovodne mreže na području Općine Vogošća</t>
  </si>
  <si>
    <t>- sredstva  Ministarstva komunalne privrede i infrastrukture za rekonstukciju vodovodne  mreže na području Općine Vogošća</t>
  </si>
  <si>
    <t xml:space="preserve">  -sredstva Budžeta Općine za uređenje riječnih korita</t>
  </si>
  <si>
    <t xml:space="preserve">- sanacija klizišta </t>
  </si>
  <si>
    <t>- sanacija klizišta</t>
  </si>
  <si>
    <t>- sredstva Budžeta Općine za sanaciju klizišta</t>
  </si>
  <si>
    <t>- sredstva Ministarstva komunalne privrede i infrastrukture za izgradnju podzemnih niša</t>
  </si>
  <si>
    <t>- nabavka zemljišta iz sredstava Ministartsva komunikacija i prometa BiH za pripremu i izgradnju cestovne infrastrukture</t>
  </si>
  <si>
    <t>- izgradnja građevinskog  objekta - zgrada za raseljena lica</t>
  </si>
  <si>
    <t>- izgradnja građevinskog  objekta - kuća za romsku populaciju</t>
  </si>
  <si>
    <t xml:space="preserve">  - rekonstrukcija i održavanje prostorija MZ i ostalih objekata</t>
  </si>
  <si>
    <t xml:space="preserve">  - rekonstrukcija i održavanje prostorija općinske zgrade, MZ i ostalih objekata</t>
  </si>
  <si>
    <r>
      <t xml:space="preserve">  - rekonstrukcija i održavanje općinske zgrade</t>
    </r>
  </si>
  <si>
    <t>093</t>
  </si>
  <si>
    <t>102</t>
  </si>
  <si>
    <t>Starost</t>
  </si>
  <si>
    <t>- sredstva za sufinansiranje liječenja od rijetkih bolesti</t>
  </si>
  <si>
    <t xml:space="preserve"> - sredstva Ministarstva komunalne privrede i infrastrukture za rekonstrukciju  kanalizacione mreže na području Općine Vogošća</t>
  </si>
  <si>
    <t xml:space="preserve"> - sredstva Ministarstva komunalne privrede i infrastrukture za rekonstrukciju kanalizacione mreže na području Općine Vogošća</t>
  </si>
  <si>
    <t xml:space="preserve"> - grant za rad i materijalno opremanje Dobrovoljnog vatrogasnog društva</t>
  </si>
  <si>
    <t xml:space="preserve">- izdaci bankarskih usluga </t>
  </si>
  <si>
    <t>Broj: 13-14-1699/18</t>
  </si>
  <si>
    <t>Vogošća, 11.10.2018. godine</t>
  </si>
  <si>
    <t xml:space="preserve">- grant JU KSC Vogošća za projekat  energetske efikasnosti dvorane, projekat led rasvjete i druga kapitalna ulaganja </t>
  </si>
  <si>
    <t>- nabavka zemljišta iz sredstava Ministarstva komunikacija i prometa BiH za pripremu i izgradnju cestovne infrastrukture</t>
  </si>
  <si>
    <t>Ukupno Budžet za 2019. godinu</t>
  </si>
  <si>
    <t xml:space="preserve">- pomoć za održavanje planinarskog doma </t>
  </si>
  <si>
    <t xml:space="preserve">- pomoć za održavanje planinarskog doma                     </t>
  </si>
  <si>
    <t>1. Utvrđuje se Nacrt Budžeta Općine Vogošća za 2019. godinu, isti  se oglašava putem Javnog poziva za učešće u javnoj raspravi.
2. Subjekti javne rasprave su Općinsko vijeće i njegova radna tijela, klubovi vijećnika, savjeti MZ-a, građani i udruženja građana sa područja općine Vogošća. 
3. Prijedlozi, primjedbe, mišljenja i sugestije na Nacrt Budžeta Općine Vogošća za 2019. godinu mogu se dostaviti u pismenoj formi Službi za  budžet i finansije, najkasnije do 30.11.2018. godine na način:  
- poštom ili lično na adresu: Općina Vogošća, Ulica Jošanička broj 80, sa naznakom “Za Nacrt Budžeta”;
- e-mail-om: vogosca.racunovodstvo@gmail.com, ili kabinetvogosca@hotmail.com        
4. Općinski načelnik dužan je da pripremi i podnese Općinskom vijeću Vogošća Izvještaj o rezultatima javne rasprave i pripremi prijedlog  Budžeta Općine Vogošća za 2019. godinu.</t>
  </si>
  <si>
    <t xml:space="preserve">       Ovaj Budžet stupa na snagu narednog dana od dana objavljivanja u "Službenim novinama Kantona Sarajevo", a primjenjivat će se od 01. januara 2019. godine.</t>
  </si>
  <si>
    <t xml:space="preserve">za utvrđene namjene                                                                                  12.005.600,00                                                                                                                                   </t>
  </si>
  <si>
    <t xml:space="preserve">Na osnovu člana 70. stav 1. tačka 6. Statuta Općine Vogošća (“Službene novine Kantona Sarajevo”, broj: 27/14 – Prečišćeni tekst i 14/15) i člana  112. Poslovnika Općinskog vijeća Vogošća (“Službene novine Kantona Sarajevo“, broj: 27/14 – Prečišćeni tekst,18/15 i 10/16), Općinsko vijeće Vogošća na sjednici održanoj dana 31.10.2018. godine, donijelo je </t>
  </si>
  <si>
    <t>Broj :01-05-1699/18</t>
  </si>
  <si>
    <t>Vogošća, 31.10.2018. godine</t>
  </si>
  <si>
    <t xml:space="preserve">Na osnovu člana 13. stav 2. tačka 2. Zakona o principima lokalne samouprave u Federaciji Bosne i Hercegovine (“Službene novine Federacije BiH" broj : 49/06 i 51/09), člana 7. stav 1. Zakona o budžetima u Federaciji BiH (“Službene novine Federacije BiH" broj : 102/13, 9/14, 13/14, 8/15, 91/15, 102/15,104/16 i 5/18), te člana 70. stav 1. tačka 6. Statuta Općine Vogošća (“Službene novine Kantona Sarajevo”, broj: 27/14 – Prečišćeni tekst i 14/15), na prijedlog Načelnika Općine, Općinsko vijeće Vogošća, na sjednici održanoj 31.10.2018. godine utvrdilo  je  N a c r t </t>
  </si>
  <si>
    <t xml:space="preserve"> Broj: 01-14-1699/18</t>
  </si>
</sst>
</file>

<file path=xl/styles.xml><?xml version="1.0" encoding="utf-8"?>
<styleSheet xmlns="http://schemas.openxmlformats.org/spreadsheetml/2006/main">
  <numFmts count="3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0.0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0000000"/>
    <numFmt numFmtId="186" formatCode="[$-41A]dd\.\ mmmm\ yyyy"/>
    <numFmt numFmtId="187" formatCode="[$-141A]d\.\ mmmm\ yyyy"/>
    <numFmt numFmtId="188" formatCode="_-* #,##0.00\ [$KM-141A]_-;\-* #,##0.00\ [$KM-141A]_-;_-* &quot;-&quot;??\ [$KM-141A]_-;_-@_-"/>
    <numFmt numFmtId="189" formatCode="_-[$$-409]* #,##0.00_ ;_-[$$-409]* \-#,##0.00\ ;_-[$$-409]* &quot;-&quot;??_ ;_-@_ "/>
    <numFmt numFmtId="190" formatCode="0.0"/>
    <numFmt numFmtId="191" formatCode="0.000"/>
    <numFmt numFmtId="192" formatCode="_-* #,##0.000\ _K_M_-;\-* #,##0.000\ _K_M_-;_-* &quot;-&quot;??\ _K_M_-;_-@_-"/>
    <numFmt numFmtId="193" formatCode="#,##0\ _K_M"/>
    <numFmt numFmtId="194" formatCode="#,##0.00;[Red]#,##0.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" fillId="0" borderId="0" xfId="0" applyFont="1" applyAlignment="1">
      <alignment/>
    </xf>
    <xf numFmtId="4" fontId="6" fillId="0" borderId="10" xfId="0" applyNumberFormat="1" applyFont="1" applyBorder="1" applyAlignment="1">
      <alignment vertical="center"/>
    </xf>
    <xf numFmtId="0" fontId="9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vertical="top"/>
    </xf>
    <xf numFmtId="4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4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4" fontId="11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" fontId="9" fillId="0" borderId="0" xfId="0" applyNumberFormat="1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4" fontId="11" fillId="0" borderId="0" xfId="0" applyNumberFormat="1" applyFont="1" applyFill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Alignment="1">
      <alignment vertical="top"/>
    </xf>
    <xf numFmtId="4" fontId="0" fillId="0" borderId="0" xfId="0" applyNumberFormat="1" applyFont="1" applyFill="1" applyAlignment="1">
      <alignment horizontal="center" vertical="top"/>
    </xf>
    <xf numFmtId="4" fontId="9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193" fontId="6" fillId="0" borderId="0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93" fontId="7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5" fillId="0" borderId="0" xfId="0" applyFont="1" applyAlignment="1">
      <alignment vertical="top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5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/>
    </xf>
    <xf numFmtId="1" fontId="7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4" fontId="6" fillId="0" borderId="13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center" vertical="top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1" fontId="7" fillId="0" borderId="13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4" fontId="0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center"/>
    </xf>
    <xf numFmtId="4" fontId="6" fillId="0" borderId="0" xfId="0" applyNumberFormat="1" applyFont="1" applyBorder="1" applyAlignment="1">
      <alignment/>
    </xf>
    <xf numFmtId="193" fontId="6" fillId="0" borderId="0" xfId="0" applyNumberFormat="1" applyFont="1" applyBorder="1" applyAlignment="1">
      <alignment vertical="top"/>
    </xf>
    <xf numFmtId="193" fontId="7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vertical="top"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vertical="top"/>
    </xf>
    <xf numFmtId="4" fontId="7" fillId="0" borderId="13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top"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193" fontId="5" fillId="0" borderId="0" xfId="0" applyNumberFormat="1" applyFont="1" applyBorder="1" applyAlignment="1">
      <alignment vertical="top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4" fontId="5" fillId="0" borderId="0" xfId="0" applyNumberFormat="1" applyFont="1" applyAlignment="1">
      <alignment vertical="top"/>
    </xf>
    <xf numFmtId="4" fontId="8" fillId="0" borderId="0" xfId="0" applyNumberFormat="1" applyFont="1" applyAlignment="1">
      <alignment vertical="top"/>
    </xf>
    <xf numFmtId="0" fontId="5" fillId="0" borderId="0" xfId="0" applyFont="1" applyFill="1" applyBorder="1" applyAlignment="1">
      <alignment/>
    </xf>
    <xf numFmtId="4" fontId="5" fillId="0" borderId="0" xfId="0" applyNumberFormat="1" applyFont="1" applyAlignment="1">
      <alignment vertical="center"/>
    </xf>
    <xf numFmtId="4" fontId="5" fillId="0" borderId="14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13" xfId="57" applyFont="1" applyBorder="1" applyAlignment="1">
      <alignment horizontal="center"/>
      <protection/>
    </xf>
    <xf numFmtId="0" fontId="6" fillId="0" borderId="10" xfId="57" applyFont="1" applyBorder="1" applyAlignment="1">
      <alignment horizontal="center"/>
      <protection/>
    </xf>
    <xf numFmtId="0" fontId="6" fillId="0" borderId="10" xfId="58" applyFont="1" applyBorder="1" applyAlignment="1">
      <alignment horizontal="center"/>
      <protection/>
    </xf>
    <xf numFmtId="0" fontId="1" fillId="0" borderId="10" xfId="0" applyFont="1" applyBorder="1" applyAlignment="1">
      <alignment horizontal="center" vertical="center"/>
    </xf>
    <xf numFmtId="0" fontId="7" fillId="0" borderId="10" xfId="57" applyFont="1" applyBorder="1" applyAlignment="1">
      <alignment horizontal="left" wrapText="1"/>
      <protection/>
    </xf>
    <xf numFmtId="4" fontId="7" fillId="0" borderId="10" xfId="57" applyNumberFormat="1" applyFont="1" applyBorder="1" applyAlignment="1">
      <alignment horizontal="right" vertical="center"/>
      <protection/>
    </xf>
    <xf numFmtId="4" fontId="6" fillId="0" borderId="10" xfId="57" applyNumberFormat="1" applyFont="1" applyBorder="1" applyAlignment="1">
      <alignment horizontal="right" vertical="center"/>
      <protection/>
    </xf>
    <xf numFmtId="4" fontId="0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49" fontId="6" fillId="0" borderId="13" xfId="57" applyNumberFormat="1" applyFont="1" applyBorder="1" applyAlignment="1">
      <alignment horizontal="center" vertical="top"/>
      <protection/>
    </xf>
    <xf numFmtId="0" fontId="6" fillId="0" borderId="10" xfId="57" applyFont="1" applyBorder="1" applyAlignment="1">
      <alignment horizontal="left" vertical="top" wrapText="1"/>
      <protection/>
    </xf>
    <xf numFmtId="4" fontId="6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top"/>
    </xf>
    <xf numFmtId="4" fontId="0" fillId="0" borderId="0" xfId="0" applyNumberFormat="1" applyFont="1" applyAlignment="1">
      <alignment vertical="top"/>
    </xf>
    <xf numFmtId="49" fontId="7" fillId="0" borderId="13" xfId="57" applyNumberFormat="1" applyFont="1" applyBorder="1" applyAlignment="1">
      <alignment horizontal="center" vertical="top"/>
      <protection/>
    </xf>
    <xf numFmtId="0" fontId="7" fillId="0" borderId="10" xfId="57" applyFont="1" applyBorder="1" applyAlignment="1">
      <alignment horizontal="left" vertical="top" wrapText="1"/>
      <protection/>
    </xf>
    <xf numFmtId="4" fontId="7" fillId="0" borderId="10" xfId="0" applyNumberFormat="1" applyFont="1" applyBorder="1" applyAlignment="1">
      <alignment vertical="center"/>
    </xf>
    <xf numFmtId="4" fontId="2" fillId="0" borderId="0" xfId="0" applyNumberFormat="1" applyFont="1" applyAlignment="1">
      <alignment vertical="top"/>
    </xf>
    <xf numFmtId="0" fontId="1" fillId="0" borderId="0" xfId="0" applyFont="1" applyAlignment="1">
      <alignment/>
    </xf>
    <xf numFmtId="49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vertical="top"/>
    </xf>
    <xf numFmtId="4" fontId="5" fillId="0" borderId="0" xfId="0" applyNumberFormat="1" applyFont="1" applyBorder="1" applyAlignment="1">
      <alignment vertical="top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8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3" xfId="0" applyNumberFormat="1" applyFont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3" xfId="57" applyNumberFormat="1" applyFont="1" applyBorder="1" applyAlignment="1">
      <alignment horizontal="center" vertical="top"/>
      <protection/>
    </xf>
    <xf numFmtId="0" fontId="6" fillId="0" borderId="10" xfId="57" applyFont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185" fontId="11" fillId="0" borderId="10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left" wrapText="1"/>
    </xf>
    <xf numFmtId="193" fontId="8" fillId="0" borderId="0" xfId="0" applyNumberFormat="1" applyFont="1" applyBorder="1" applyAlignment="1">
      <alignment horizontal="center" vertical="top"/>
    </xf>
    <xf numFmtId="193" fontId="5" fillId="0" borderId="16" xfId="0" applyNumberFormat="1" applyFont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4" fontId="8" fillId="0" borderId="0" xfId="0" applyNumberFormat="1" applyFont="1" applyBorder="1" applyAlignment="1">
      <alignment horizontal="center" vertical="top"/>
    </xf>
    <xf numFmtId="4" fontId="8" fillId="0" borderId="0" xfId="0" applyNumberFormat="1" applyFont="1" applyBorder="1" applyAlignment="1">
      <alignment horizontal="right" vertical="top"/>
    </xf>
    <xf numFmtId="0" fontId="8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justify" wrapTex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Fill="1" applyAlignment="1">
      <alignment wrapText="1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9" xfId="57" applyFont="1" applyBorder="1" applyAlignment="1">
      <alignment horizontal="center" vertical="center" textRotation="90" wrapText="1"/>
      <protection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57" applyFont="1" applyBorder="1" applyAlignment="1">
      <alignment horizontal="center" vertical="center" textRotation="90"/>
      <protection/>
    </xf>
    <xf numFmtId="0" fontId="0" fillId="0" borderId="15" xfId="57" applyFont="1" applyBorder="1" applyAlignment="1">
      <alignment horizontal="center" vertical="center" textRotation="90"/>
      <protection/>
    </xf>
    <xf numFmtId="0" fontId="0" fillId="0" borderId="11" xfId="57" applyFont="1" applyBorder="1" applyAlignment="1">
      <alignment horizontal="center" vertical="center" textRotation="90"/>
      <protection/>
    </xf>
    <xf numFmtId="0" fontId="1" fillId="0" borderId="19" xfId="57" applyFont="1" applyBorder="1" applyAlignment="1">
      <alignment horizontal="center" vertical="center" textRotation="90" wrapText="1"/>
      <protection/>
    </xf>
    <xf numFmtId="0" fontId="1" fillId="0" borderId="15" xfId="57" applyFont="1" applyBorder="1" applyAlignment="1">
      <alignment horizontal="center" vertical="center" textRotation="90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1" fillId="0" borderId="10" xfId="57" applyFont="1" applyBorder="1" applyAlignment="1">
      <alignment horizontal="center" vertical="center" textRotation="90" wrapText="1"/>
      <protection/>
    </xf>
    <xf numFmtId="0" fontId="8" fillId="0" borderId="0" xfId="0" applyFont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anton periodicni izvjestaj za 03-12" xfId="57"/>
    <cellStyle name="Normal_Kanton periodicni izvjestaj za 03-12_Func-ekon. klasif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2"/>
  <sheetViews>
    <sheetView zoomScalePageLayoutView="0" workbookViewId="0" topLeftCell="A133">
      <selection activeCell="B118" sqref="B118:G120"/>
    </sheetView>
  </sheetViews>
  <sheetFormatPr defaultColWidth="8.8515625" defaultRowHeight="12.75"/>
  <cols>
    <col min="1" max="1" width="2.7109375" style="51" customWidth="1"/>
    <col min="2" max="2" width="5.28125" style="156" customWidth="1"/>
    <col min="3" max="3" width="9.7109375" style="157" customWidth="1"/>
    <col min="4" max="4" width="68.7109375" style="51" customWidth="1"/>
    <col min="5" max="5" width="16.7109375" style="50" customWidth="1"/>
    <col min="6" max="7" width="16.7109375" style="177" customWidth="1"/>
    <col min="8" max="8" width="12.7109375" style="45" bestFit="1" customWidth="1"/>
    <col min="9" max="9" width="11.7109375" style="45" bestFit="1" customWidth="1"/>
    <col min="10" max="16384" width="8.8515625" style="45" customWidth="1"/>
  </cols>
  <sheetData>
    <row r="1" spans="2:12" ht="39" customHeight="1">
      <c r="B1" s="39"/>
      <c r="C1" s="40"/>
      <c r="D1" s="41"/>
      <c r="E1" s="42"/>
      <c r="F1" s="159"/>
      <c r="G1" s="159"/>
      <c r="H1" s="44"/>
      <c r="I1" s="44"/>
      <c r="J1" s="44"/>
      <c r="K1" s="44"/>
      <c r="L1" s="44"/>
    </row>
    <row r="2" spans="2:12" ht="13.5" customHeight="1">
      <c r="B2" s="340" t="s">
        <v>37</v>
      </c>
      <c r="C2" s="340"/>
      <c r="D2" s="340"/>
      <c r="E2" s="42"/>
      <c r="F2" s="159"/>
      <c r="G2" s="159"/>
      <c r="H2" s="44"/>
      <c r="I2" s="44"/>
      <c r="J2" s="44"/>
      <c r="K2" s="44"/>
      <c r="L2" s="44"/>
    </row>
    <row r="3" spans="2:12" ht="13.5" customHeight="1">
      <c r="B3" s="340" t="s">
        <v>38</v>
      </c>
      <c r="C3" s="340"/>
      <c r="D3" s="340"/>
      <c r="E3" s="42"/>
      <c r="F3" s="159"/>
      <c r="G3" s="159"/>
      <c r="H3" s="44"/>
      <c r="I3" s="44"/>
      <c r="J3" s="44"/>
      <c r="K3" s="44"/>
      <c r="L3" s="44"/>
    </row>
    <row r="4" spans="2:12" ht="13.5" customHeight="1">
      <c r="B4" s="340" t="s">
        <v>39</v>
      </c>
      <c r="C4" s="340"/>
      <c r="D4" s="340"/>
      <c r="E4" s="42"/>
      <c r="F4" s="159"/>
      <c r="G4" s="159"/>
      <c r="H4" s="44"/>
      <c r="I4" s="44"/>
      <c r="J4" s="44"/>
      <c r="K4" s="44"/>
      <c r="L4" s="44"/>
    </row>
    <row r="5" spans="2:12" ht="13.5" customHeight="1">
      <c r="B5" s="355" t="s">
        <v>40</v>
      </c>
      <c r="C5" s="355"/>
      <c r="D5" s="355"/>
      <c r="E5" s="42"/>
      <c r="F5" s="159"/>
      <c r="G5" s="159"/>
      <c r="H5" s="44"/>
      <c r="I5" s="44"/>
      <c r="J5" s="44"/>
      <c r="K5" s="44"/>
      <c r="L5" s="44"/>
    </row>
    <row r="6" spans="2:12" ht="13.5" customHeight="1">
      <c r="B6" s="355" t="s">
        <v>47</v>
      </c>
      <c r="C6" s="355"/>
      <c r="D6" s="355"/>
      <c r="E6" s="42"/>
      <c r="F6" s="159"/>
      <c r="G6" s="159"/>
      <c r="H6" s="44"/>
      <c r="I6" s="44"/>
      <c r="J6" s="44"/>
      <c r="K6" s="44"/>
      <c r="L6" s="44"/>
    </row>
    <row r="7" spans="2:12" ht="13.5" customHeight="1">
      <c r="B7" s="340" t="s">
        <v>394</v>
      </c>
      <c r="C7" s="340"/>
      <c r="D7" s="340"/>
      <c r="E7" s="42"/>
      <c r="F7" s="159"/>
      <c r="G7" s="159"/>
      <c r="H7" s="44"/>
      <c r="I7" s="44"/>
      <c r="J7" s="44"/>
      <c r="K7" s="44"/>
      <c r="L7" s="44"/>
    </row>
    <row r="8" spans="2:12" ht="13.5" customHeight="1">
      <c r="B8" s="39"/>
      <c r="C8" s="40"/>
      <c r="D8" s="48"/>
      <c r="E8" s="42"/>
      <c r="F8" s="159"/>
      <c r="G8" s="159"/>
      <c r="H8" s="44"/>
      <c r="I8" s="44"/>
      <c r="J8" s="44"/>
      <c r="K8" s="44"/>
      <c r="L8" s="44"/>
    </row>
    <row r="9" spans="2:12" ht="13.5" customHeight="1">
      <c r="B9" s="341" t="s">
        <v>536</v>
      </c>
      <c r="C9" s="340"/>
      <c r="D9" s="340"/>
      <c r="E9" s="42"/>
      <c r="F9" s="159"/>
      <c r="G9" s="159"/>
      <c r="H9" s="44"/>
      <c r="I9" s="44"/>
      <c r="J9" s="44"/>
      <c r="K9" s="44"/>
      <c r="L9" s="44"/>
    </row>
    <row r="10" spans="2:12" ht="13.5" customHeight="1">
      <c r="B10" s="341" t="s">
        <v>537</v>
      </c>
      <c r="C10" s="340"/>
      <c r="D10" s="340"/>
      <c r="E10" s="42"/>
      <c r="F10" s="159"/>
      <c r="G10" s="159"/>
      <c r="H10" s="44"/>
      <c r="I10" s="44"/>
      <c r="J10" s="44"/>
      <c r="K10" s="44"/>
      <c r="L10" s="44"/>
    </row>
    <row r="11" spans="2:12" ht="12.75" customHeight="1">
      <c r="B11" s="49"/>
      <c r="C11" s="49"/>
      <c r="D11" s="49"/>
      <c r="E11" s="42"/>
      <c r="F11" s="159"/>
      <c r="G11" s="159"/>
      <c r="H11" s="44"/>
      <c r="I11" s="44"/>
      <c r="J11" s="44"/>
      <c r="K11" s="44"/>
      <c r="L11" s="44"/>
    </row>
    <row r="12" spans="2:12" ht="3.75" customHeight="1">
      <c r="B12" s="39"/>
      <c r="C12" s="40"/>
      <c r="D12" s="48"/>
      <c r="E12" s="42"/>
      <c r="F12" s="159"/>
      <c r="G12" s="159"/>
      <c r="H12" s="44"/>
      <c r="I12" s="44"/>
      <c r="J12" s="44"/>
      <c r="K12" s="44"/>
      <c r="L12" s="44"/>
    </row>
    <row r="13" spans="2:12" ht="3.75" customHeight="1">
      <c r="B13" s="39"/>
      <c r="C13" s="40"/>
      <c r="D13" s="48"/>
      <c r="E13" s="42"/>
      <c r="F13" s="159"/>
      <c r="G13" s="159"/>
      <c r="H13" s="44"/>
      <c r="I13" s="44"/>
      <c r="J13" s="44"/>
      <c r="K13" s="44"/>
      <c r="L13" s="44"/>
    </row>
    <row r="14" spans="2:12" ht="3.75" customHeight="1">
      <c r="B14" s="39"/>
      <c r="C14" s="40"/>
      <c r="D14" s="48"/>
      <c r="E14" s="42"/>
      <c r="F14" s="159"/>
      <c r="G14" s="159"/>
      <c r="H14" s="44"/>
      <c r="I14" s="44"/>
      <c r="J14" s="44"/>
      <c r="K14" s="44"/>
      <c r="L14" s="44"/>
    </row>
    <row r="15" spans="2:12" ht="3.75" customHeight="1">
      <c r="B15" s="39"/>
      <c r="C15" s="40"/>
      <c r="D15" s="48"/>
      <c r="E15" s="42"/>
      <c r="F15" s="159"/>
      <c r="G15" s="159"/>
      <c r="H15" s="44"/>
      <c r="I15" s="44"/>
      <c r="J15" s="44"/>
      <c r="K15" s="44"/>
      <c r="L15" s="44"/>
    </row>
    <row r="16" spans="2:12" ht="15" customHeight="1">
      <c r="B16" s="39"/>
      <c r="C16" s="40"/>
      <c r="D16" s="48"/>
      <c r="F16" s="184" t="s">
        <v>479</v>
      </c>
      <c r="G16" s="159"/>
      <c r="H16" s="44"/>
      <c r="I16" s="44"/>
      <c r="J16" s="44"/>
      <c r="K16" s="44"/>
      <c r="L16" s="44"/>
    </row>
    <row r="17" spans="2:12" ht="15" customHeight="1">
      <c r="B17" s="39"/>
      <c r="C17" s="40"/>
      <c r="D17" s="48"/>
      <c r="F17" s="184" t="s">
        <v>390</v>
      </c>
      <c r="G17" s="159"/>
      <c r="H17" s="44"/>
      <c r="I17" s="44"/>
      <c r="J17" s="44"/>
      <c r="K17" s="44"/>
      <c r="L17" s="44"/>
    </row>
    <row r="18" spans="2:12" ht="9.75" customHeight="1">
      <c r="B18" s="39"/>
      <c r="C18" s="40"/>
      <c r="D18" s="48"/>
      <c r="E18" s="42"/>
      <c r="F18" s="159"/>
      <c r="G18" s="159"/>
      <c r="H18" s="44"/>
      <c r="I18" s="44"/>
      <c r="J18" s="44"/>
      <c r="K18" s="44"/>
      <c r="L18" s="44"/>
    </row>
    <row r="19" spans="2:12" ht="9.75" customHeight="1">
      <c r="B19" s="39"/>
      <c r="C19" s="40"/>
      <c r="D19" s="48"/>
      <c r="E19" s="42"/>
      <c r="F19" s="159"/>
      <c r="G19" s="159"/>
      <c r="H19" s="44"/>
      <c r="I19" s="44"/>
      <c r="J19" s="44"/>
      <c r="K19" s="44"/>
      <c r="L19" s="44"/>
    </row>
    <row r="20" spans="2:12" ht="9.75" customHeight="1">
      <c r="B20" s="39"/>
      <c r="C20" s="40"/>
      <c r="D20" s="48"/>
      <c r="E20" s="42"/>
      <c r="F20" s="159"/>
      <c r="G20" s="159"/>
      <c r="H20" s="44"/>
      <c r="I20" s="44"/>
      <c r="J20" s="44"/>
      <c r="K20" s="44"/>
      <c r="L20" s="44"/>
    </row>
    <row r="21" spans="2:12" ht="9.75" customHeight="1">
      <c r="B21" s="39"/>
      <c r="C21" s="40"/>
      <c r="D21" s="48"/>
      <c r="E21" s="42"/>
      <c r="F21" s="159"/>
      <c r="G21" s="159"/>
      <c r="H21" s="44"/>
      <c r="I21" s="44"/>
      <c r="J21" s="44"/>
      <c r="K21" s="44"/>
      <c r="L21" s="44"/>
    </row>
    <row r="22" spans="1:12" s="55" customFormat="1" ht="15" customHeight="1">
      <c r="A22" s="52"/>
      <c r="B22" s="49"/>
      <c r="C22" s="49"/>
      <c r="D22" s="46"/>
      <c r="E22" s="53"/>
      <c r="F22" s="159"/>
      <c r="G22" s="159"/>
      <c r="H22" s="54"/>
      <c r="I22" s="54"/>
      <c r="J22" s="54"/>
      <c r="K22" s="54"/>
      <c r="L22" s="54"/>
    </row>
    <row r="23" spans="2:12" s="55" customFormat="1" ht="15.75" customHeight="1">
      <c r="B23" s="56" t="s">
        <v>391</v>
      </c>
      <c r="C23" s="49"/>
      <c r="D23" s="57" t="s">
        <v>48</v>
      </c>
      <c r="E23" s="53"/>
      <c r="F23" s="159"/>
      <c r="G23" s="159"/>
      <c r="H23" s="54"/>
      <c r="I23" s="54"/>
      <c r="J23" s="54"/>
      <c r="K23" s="54"/>
      <c r="L23" s="54"/>
    </row>
    <row r="24" spans="1:12" s="55" customFormat="1" ht="12.75" customHeight="1">
      <c r="A24" s="52"/>
      <c r="B24" s="49"/>
      <c r="C24" s="58"/>
      <c r="D24" s="58"/>
      <c r="E24" s="53"/>
      <c r="F24" s="159"/>
      <c r="G24" s="159"/>
      <c r="H24" s="54"/>
      <c r="I24" s="54"/>
      <c r="J24" s="54"/>
      <c r="K24" s="54"/>
      <c r="L24" s="54"/>
    </row>
    <row r="25" spans="1:12" s="55" customFormat="1" ht="12.75" customHeight="1">
      <c r="A25" s="52"/>
      <c r="B25" s="49"/>
      <c r="C25" s="58"/>
      <c r="D25" s="58"/>
      <c r="E25" s="53"/>
      <c r="F25" s="159"/>
      <c r="G25" s="159"/>
      <c r="H25" s="54"/>
      <c r="I25" s="54"/>
      <c r="J25" s="54"/>
      <c r="K25" s="54"/>
      <c r="L25" s="54"/>
    </row>
    <row r="26" spans="2:12" s="55" customFormat="1" ht="15.75" customHeight="1">
      <c r="B26" s="56" t="s">
        <v>362</v>
      </c>
      <c r="C26" s="49"/>
      <c r="D26" s="57" t="s">
        <v>394</v>
      </c>
      <c r="E26" s="53"/>
      <c r="F26" s="159"/>
      <c r="G26" s="159"/>
      <c r="H26" s="54"/>
      <c r="I26" s="54"/>
      <c r="J26" s="54"/>
      <c r="K26" s="54"/>
      <c r="L26" s="54"/>
    </row>
    <row r="27" spans="1:12" s="55" customFormat="1" ht="12.75" customHeight="1">
      <c r="A27" s="52"/>
      <c r="B27" s="49"/>
      <c r="C27" s="58"/>
      <c r="D27" s="58"/>
      <c r="E27" s="53"/>
      <c r="F27" s="159"/>
      <c r="G27" s="159"/>
      <c r="H27" s="54"/>
      <c r="I27" s="54"/>
      <c r="J27" s="54"/>
      <c r="K27" s="54"/>
      <c r="L27" s="54"/>
    </row>
    <row r="28" spans="1:12" s="55" customFormat="1" ht="12.75" customHeight="1">
      <c r="A28" s="52"/>
      <c r="B28" s="49"/>
      <c r="C28" s="58"/>
      <c r="D28" s="58"/>
      <c r="E28" s="53"/>
      <c r="F28" s="159"/>
      <c r="G28" s="159"/>
      <c r="H28" s="54"/>
      <c r="I28" s="54"/>
      <c r="J28" s="54"/>
      <c r="K28" s="54"/>
      <c r="L28" s="54"/>
    </row>
    <row r="29" spans="2:12" s="55" customFormat="1" ht="15" customHeight="1">
      <c r="B29" s="57" t="s">
        <v>361</v>
      </c>
      <c r="C29" s="59"/>
      <c r="D29" s="248" t="s">
        <v>483</v>
      </c>
      <c r="E29" s="53"/>
      <c r="F29" s="159"/>
      <c r="G29" s="159"/>
      <c r="H29" s="54"/>
      <c r="I29" s="54"/>
      <c r="J29" s="54"/>
      <c r="K29" s="54"/>
      <c r="L29" s="54"/>
    </row>
    <row r="30" spans="1:12" s="55" customFormat="1" ht="15" customHeight="1">
      <c r="A30" s="52"/>
      <c r="B30" s="59"/>
      <c r="C30" s="56"/>
      <c r="D30" s="57"/>
      <c r="E30" s="53"/>
      <c r="F30" s="159"/>
      <c r="G30" s="159"/>
      <c r="H30" s="54"/>
      <c r="I30" s="54"/>
      <c r="J30" s="54"/>
      <c r="K30" s="54"/>
      <c r="L30" s="54"/>
    </row>
    <row r="31" spans="1:12" s="55" customFormat="1" ht="30" customHeight="1">
      <c r="A31" s="52"/>
      <c r="B31" s="49"/>
      <c r="D31" s="187" t="s">
        <v>484</v>
      </c>
      <c r="E31" s="53"/>
      <c r="F31" s="159"/>
      <c r="G31" s="159"/>
      <c r="H31" s="54"/>
      <c r="I31" s="54"/>
      <c r="J31" s="54"/>
      <c r="K31" s="54"/>
      <c r="L31" s="54"/>
    </row>
    <row r="32" spans="1:12" s="55" customFormat="1" ht="12.75" customHeight="1">
      <c r="A32" s="52"/>
      <c r="B32" s="49"/>
      <c r="C32" s="60"/>
      <c r="D32" s="345" t="s">
        <v>406</v>
      </c>
      <c r="E32" s="345"/>
      <c r="F32" s="159"/>
      <c r="G32" s="159"/>
      <c r="H32" s="54"/>
      <c r="I32" s="54"/>
      <c r="J32" s="54"/>
      <c r="K32" s="54"/>
      <c r="L32" s="54"/>
    </row>
    <row r="33" spans="1:12" s="55" customFormat="1" ht="15" customHeight="1">
      <c r="A33" s="52"/>
      <c r="B33" s="49"/>
      <c r="C33" s="60"/>
      <c r="E33" s="53"/>
      <c r="F33" s="159"/>
      <c r="G33" s="159"/>
      <c r="H33" s="54"/>
      <c r="I33" s="54"/>
      <c r="J33" s="54"/>
      <c r="K33" s="54"/>
      <c r="L33" s="54"/>
    </row>
    <row r="34" spans="1:12" s="55" customFormat="1" ht="4.5" customHeight="1">
      <c r="A34" s="52"/>
      <c r="B34" s="49"/>
      <c r="C34" s="60"/>
      <c r="D34" s="56"/>
      <c r="E34" s="53"/>
      <c r="F34" s="159"/>
      <c r="G34" s="159"/>
      <c r="H34" s="54"/>
      <c r="I34" s="54"/>
      <c r="J34" s="54"/>
      <c r="K34" s="54"/>
      <c r="L34" s="54"/>
    </row>
    <row r="35" spans="2:12" ht="4.5" customHeight="1">
      <c r="B35" s="342"/>
      <c r="C35" s="342"/>
      <c r="D35" s="342"/>
      <c r="E35" s="42"/>
      <c r="F35" s="159"/>
      <c r="G35" s="159"/>
      <c r="H35" s="44"/>
      <c r="I35" s="44"/>
      <c r="J35" s="44"/>
      <c r="K35" s="44"/>
      <c r="L35" s="44"/>
    </row>
    <row r="36" spans="2:12" ht="4.5" customHeight="1">
      <c r="B36" s="39"/>
      <c r="C36" s="40"/>
      <c r="D36" s="48"/>
      <c r="E36" s="42"/>
      <c r="F36" s="159"/>
      <c r="G36" s="159"/>
      <c r="H36" s="44"/>
      <c r="I36" s="44"/>
      <c r="J36" s="44"/>
      <c r="K36" s="44"/>
      <c r="L36" s="44"/>
    </row>
    <row r="37" spans="2:12" ht="4.5" customHeight="1">
      <c r="B37" s="49"/>
      <c r="C37" s="40"/>
      <c r="D37" s="41"/>
      <c r="E37" s="42"/>
      <c r="F37" s="159"/>
      <c r="G37" s="159"/>
      <c r="H37" s="44"/>
      <c r="I37" s="44"/>
      <c r="J37" s="44"/>
      <c r="K37" s="44"/>
      <c r="L37" s="44"/>
    </row>
    <row r="38" spans="2:12" ht="4.5" customHeight="1">
      <c r="B38" s="61"/>
      <c r="C38" s="61"/>
      <c r="D38" s="47"/>
      <c r="E38" s="42"/>
      <c r="F38" s="159"/>
      <c r="G38" s="159"/>
      <c r="H38" s="44"/>
      <c r="I38" s="44"/>
      <c r="J38" s="44"/>
      <c r="K38" s="44"/>
      <c r="L38" s="44"/>
    </row>
    <row r="39" spans="2:12" ht="12.75" customHeight="1">
      <c r="B39" s="39"/>
      <c r="C39" s="40"/>
      <c r="D39" s="62"/>
      <c r="E39" s="42"/>
      <c r="F39" s="159"/>
      <c r="G39" s="159"/>
      <c r="H39" s="44"/>
      <c r="I39" s="44"/>
      <c r="J39" s="44"/>
      <c r="K39" s="44"/>
      <c r="L39" s="44"/>
    </row>
    <row r="40" spans="2:12" ht="18" customHeight="1">
      <c r="B40" s="39"/>
      <c r="C40" s="40"/>
      <c r="D40" s="48"/>
      <c r="F40" s="311" t="s">
        <v>391</v>
      </c>
      <c r="G40" s="159"/>
      <c r="H40" s="44"/>
      <c r="I40" s="44"/>
      <c r="J40" s="44"/>
      <c r="K40" s="44"/>
      <c r="L40" s="44"/>
    </row>
    <row r="41" spans="2:12" ht="16.5" customHeight="1">
      <c r="B41" s="39"/>
      <c r="C41" s="40"/>
      <c r="D41" s="48"/>
      <c r="F41" s="185" t="s">
        <v>47</v>
      </c>
      <c r="G41" s="159"/>
      <c r="H41" s="44"/>
      <c r="I41" s="44"/>
      <c r="J41" s="44"/>
      <c r="K41" s="44"/>
      <c r="L41" s="44"/>
    </row>
    <row r="42" spans="2:12" ht="12.75" customHeight="1">
      <c r="B42" s="39"/>
      <c r="C42" s="49"/>
      <c r="D42" s="56"/>
      <c r="F42" s="186"/>
      <c r="G42" s="159"/>
      <c r="H42" s="44"/>
      <c r="I42" s="44"/>
      <c r="J42" s="44"/>
      <c r="K42" s="44"/>
      <c r="L42" s="44"/>
    </row>
    <row r="43" spans="1:7" s="44" customFormat="1" ht="12.75" customHeight="1">
      <c r="A43" s="64"/>
      <c r="B43" s="63"/>
      <c r="C43" s="65"/>
      <c r="D43" s="66"/>
      <c r="F43" s="310"/>
      <c r="G43" s="159"/>
    </row>
    <row r="44" spans="1:7" s="44" customFormat="1" ht="15.75" customHeight="1">
      <c r="A44" s="64"/>
      <c r="B44" s="63"/>
      <c r="C44" s="65"/>
      <c r="D44" s="66"/>
      <c r="F44" s="309" t="s">
        <v>392</v>
      </c>
      <c r="G44" s="159"/>
    </row>
    <row r="45" spans="1:7" s="44" customFormat="1" ht="15.75" customHeight="1">
      <c r="A45" s="64"/>
      <c r="B45" s="63"/>
      <c r="C45" s="65"/>
      <c r="D45" s="66"/>
      <c r="F45" s="161"/>
      <c r="G45" s="159"/>
    </row>
    <row r="46" spans="1:7" s="44" customFormat="1" ht="15.75" customHeight="1">
      <c r="A46" s="64"/>
      <c r="B46" s="63"/>
      <c r="C46" s="65"/>
      <c r="D46" s="66"/>
      <c r="F46" s="161"/>
      <c r="G46" s="159"/>
    </row>
    <row r="47" spans="2:7" s="44" customFormat="1" ht="15.75" customHeight="1">
      <c r="B47" s="67" t="s">
        <v>37</v>
      </c>
      <c r="C47" s="68"/>
      <c r="D47" s="66"/>
      <c r="E47" s="66"/>
      <c r="F47" s="160"/>
      <c r="G47" s="159"/>
    </row>
    <row r="48" spans="2:7" s="44" customFormat="1" ht="15.75" customHeight="1">
      <c r="B48" s="69" t="s">
        <v>38</v>
      </c>
      <c r="C48" s="70"/>
      <c r="D48" s="66"/>
      <c r="E48" s="66"/>
      <c r="F48" s="160"/>
      <c r="G48" s="159"/>
    </row>
    <row r="49" spans="2:7" s="44" customFormat="1" ht="15.75" customHeight="1">
      <c r="B49" s="69" t="s">
        <v>39</v>
      </c>
      <c r="C49" s="70"/>
      <c r="D49" s="66"/>
      <c r="E49" s="66"/>
      <c r="F49" s="160"/>
      <c r="G49" s="159"/>
    </row>
    <row r="50" spans="2:7" s="44" customFormat="1" ht="15.75" customHeight="1">
      <c r="B50" s="71" t="s">
        <v>40</v>
      </c>
      <c r="C50" s="72"/>
      <c r="D50" s="66"/>
      <c r="E50" s="66"/>
      <c r="F50" s="160"/>
      <c r="G50" s="159"/>
    </row>
    <row r="51" spans="1:7" s="44" customFormat="1" ht="15.75" customHeight="1">
      <c r="A51" s="64"/>
      <c r="B51" s="63"/>
      <c r="C51" s="65"/>
      <c r="D51" s="66"/>
      <c r="E51" s="66"/>
      <c r="F51" s="160"/>
      <c r="G51" s="159"/>
    </row>
    <row r="52" spans="1:7" s="44" customFormat="1" ht="15.75" customHeight="1">
      <c r="A52" s="64"/>
      <c r="B52" s="63"/>
      <c r="C52" s="65"/>
      <c r="D52" s="66"/>
      <c r="E52" s="66"/>
      <c r="F52" s="160"/>
      <c r="G52" s="159"/>
    </row>
    <row r="53" spans="1:7" s="44" customFormat="1" ht="15.75" customHeight="1">
      <c r="A53" s="64"/>
      <c r="B53" s="63"/>
      <c r="C53" s="65"/>
      <c r="D53" s="66"/>
      <c r="E53" s="66"/>
      <c r="F53" s="160"/>
      <c r="G53" s="159"/>
    </row>
    <row r="54" spans="1:7" s="44" customFormat="1" ht="15.75" customHeight="1">
      <c r="A54" s="64"/>
      <c r="B54" s="63"/>
      <c r="C54" s="65"/>
      <c r="D54" s="66"/>
      <c r="E54" s="66"/>
      <c r="F54" s="160"/>
      <c r="G54" s="159"/>
    </row>
    <row r="55" spans="1:7" s="44" customFormat="1" ht="15.75" customHeight="1">
      <c r="A55" s="64"/>
      <c r="B55" s="63"/>
      <c r="C55" s="65"/>
      <c r="D55" s="66"/>
      <c r="E55" s="66"/>
      <c r="F55" s="160"/>
      <c r="G55" s="159"/>
    </row>
    <row r="56" spans="1:7" s="44" customFormat="1" ht="15.75" customHeight="1">
      <c r="A56" s="64"/>
      <c r="B56" s="63"/>
      <c r="C56" s="65"/>
      <c r="D56" s="66"/>
      <c r="E56" s="66"/>
      <c r="F56" s="160"/>
      <c r="G56" s="159"/>
    </row>
    <row r="57" spans="1:7" s="44" customFormat="1" ht="15.75" customHeight="1">
      <c r="A57" s="64"/>
      <c r="B57" s="63"/>
      <c r="C57" s="65"/>
      <c r="D57" s="66"/>
      <c r="E57" s="66"/>
      <c r="F57" s="160"/>
      <c r="G57" s="159"/>
    </row>
    <row r="58" spans="1:7" s="44" customFormat="1" ht="15.75" customHeight="1">
      <c r="A58" s="64"/>
      <c r="B58" s="63"/>
      <c r="C58" s="65"/>
      <c r="D58" s="66"/>
      <c r="E58" s="66"/>
      <c r="F58" s="160"/>
      <c r="G58" s="159"/>
    </row>
    <row r="59" spans="1:7" s="44" customFormat="1" ht="15.75" customHeight="1">
      <c r="A59" s="64"/>
      <c r="B59" s="63"/>
      <c r="C59" s="65"/>
      <c r="D59" s="66"/>
      <c r="E59" s="66"/>
      <c r="F59" s="160"/>
      <c r="G59" s="159"/>
    </row>
    <row r="60" spans="1:7" s="44" customFormat="1" ht="15.75" customHeight="1">
      <c r="A60" s="64"/>
      <c r="B60" s="63"/>
      <c r="C60" s="65"/>
      <c r="D60" s="66"/>
      <c r="E60" s="66"/>
      <c r="F60" s="160"/>
      <c r="G60" s="159"/>
    </row>
    <row r="61" spans="1:8" s="44" customFormat="1" ht="15.75" customHeight="1">
      <c r="A61" s="64"/>
      <c r="B61" s="350" t="s">
        <v>469</v>
      </c>
      <c r="C61" s="350"/>
      <c r="D61" s="350"/>
      <c r="E61" s="350"/>
      <c r="F61" s="350"/>
      <c r="G61" s="350"/>
      <c r="H61" s="73"/>
    </row>
    <row r="62" spans="1:8" s="44" customFormat="1" ht="15.75" customHeight="1">
      <c r="A62" s="64"/>
      <c r="B62" s="352" t="s">
        <v>485</v>
      </c>
      <c r="C62" s="350"/>
      <c r="D62" s="350"/>
      <c r="E62" s="350"/>
      <c r="F62" s="350"/>
      <c r="G62" s="350"/>
      <c r="H62" s="73"/>
    </row>
    <row r="63" spans="1:8" s="44" customFormat="1" ht="15.75" customHeight="1">
      <c r="A63" s="64"/>
      <c r="B63" s="351" t="s">
        <v>470</v>
      </c>
      <c r="C63" s="351"/>
      <c r="D63" s="351"/>
      <c r="E63" s="351"/>
      <c r="F63" s="351"/>
      <c r="G63" s="351"/>
      <c r="H63" s="57"/>
    </row>
    <row r="64" spans="1:7" s="44" customFormat="1" ht="15.75" customHeight="1">
      <c r="A64" s="64"/>
      <c r="B64" s="63"/>
      <c r="C64" s="65"/>
      <c r="D64" s="66"/>
      <c r="E64" s="66"/>
      <c r="F64" s="160"/>
      <c r="G64" s="159"/>
    </row>
    <row r="65" spans="1:7" s="44" customFormat="1" ht="15.75" customHeight="1">
      <c r="A65" s="64"/>
      <c r="B65" s="63"/>
      <c r="C65" s="65"/>
      <c r="D65" s="66"/>
      <c r="E65" s="66"/>
      <c r="F65" s="160"/>
      <c r="G65" s="159"/>
    </row>
    <row r="66" spans="1:7" s="44" customFormat="1" ht="15.75" customHeight="1">
      <c r="A66" s="64"/>
      <c r="B66" s="63"/>
      <c r="C66" s="65"/>
      <c r="D66" s="66"/>
      <c r="E66" s="66"/>
      <c r="F66" s="160"/>
      <c r="G66" s="159"/>
    </row>
    <row r="67" spans="1:7" s="44" customFormat="1" ht="15.75" customHeight="1">
      <c r="A67" s="64"/>
      <c r="B67" s="63"/>
      <c r="C67" s="65"/>
      <c r="D67" s="66"/>
      <c r="E67" s="66"/>
      <c r="F67" s="160"/>
      <c r="G67" s="159"/>
    </row>
    <row r="68" spans="1:7" s="44" customFormat="1" ht="15.75" customHeight="1">
      <c r="A68" s="64"/>
      <c r="B68" s="63"/>
      <c r="C68" s="65"/>
      <c r="D68" s="66"/>
      <c r="E68" s="66"/>
      <c r="F68" s="160"/>
      <c r="G68" s="159"/>
    </row>
    <row r="69" spans="1:7" s="44" customFormat="1" ht="15.75" customHeight="1">
      <c r="A69" s="64"/>
      <c r="B69" s="63"/>
      <c r="C69" s="65"/>
      <c r="D69" s="66"/>
      <c r="E69" s="66"/>
      <c r="F69" s="160"/>
      <c r="G69" s="159"/>
    </row>
    <row r="70" spans="1:7" s="44" customFormat="1" ht="15.75" customHeight="1">
      <c r="A70" s="64"/>
      <c r="B70" s="63"/>
      <c r="C70" s="65"/>
      <c r="D70" s="66"/>
      <c r="E70" s="66"/>
      <c r="F70" s="160"/>
      <c r="G70" s="159"/>
    </row>
    <row r="71" spans="1:7" s="44" customFormat="1" ht="15.75" customHeight="1">
      <c r="A71" s="64"/>
      <c r="B71" s="63"/>
      <c r="C71" s="65"/>
      <c r="D71" s="66"/>
      <c r="E71" s="66"/>
      <c r="F71" s="160"/>
      <c r="G71" s="159"/>
    </row>
    <row r="72" spans="1:7" s="44" customFormat="1" ht="15.75" customHeight="1">
      <c r="A72" s="64"/>
      <c r="B72" s="63"/>
      <c r="C72" s="65"/>
      <c r="D72" s="66"/>
      <c r="E72" s="66"/>
      <c r="F72" s="160"/>
      <c r="G72" s="159"/>
    </row>
    <row r="73" spans="1:7" s="44" customFormat="1" ht="15.75" customHeight="1">
      <c r="A73" s="64"/>
      <c r="B73" s="63"/>
      <c r="C73" s="65"/>
      <c r="D73" s="66"/>
      <c r="E73" s="66"/>
      <c r="F73" s="160"/>
      <c r="G73" s="159"/>
    </row>
    <row r="74" spans="1:7" s="44" customFormat="1" ht="15.75" customHeight="1">
      <c r="A74" s="64"/>
      <c r="B74" s="63"/>
      <c r="C74" s="65"/>
      <c r="D74" s="66"/>
      <c r="E74" s="66"/>
      <c r="F74" s="160"/>
      <c r="G74" s="159"/>
    </row>
    <row r="75" spans="1:7" s="44" customFormat="1" ht="15.75" customHeight="1">
      <c r="A75" s="64"/>
      <c r="B75" s="63"/>
      <c r="C75" s="65"/>
      <c r="D75" s="66"/>
      <c r="E75" s="66"/>
      <c r="F75" s="160"/>
      <c r="G75" s="159"/>
    </row>
    <row r="76" spans="1:7" s="44" customFormat="1" ht="15.75" customHeight="1">
      <c r="A76" s="64"/>
      <c r="B76" s="63"/>
      <c r="C76" s="65"/>
      <c r="D76" s="66"/>
      <c r="E76" s="66"/>
      <c r="F76" s="160"/>
      <c r="G76" s="159"/>
    </row>
    <row r="77" spans="1:7" s="44" customFormat="1" ht="15.75" customHeight="1">
      <c r="A77" s="64"/>
      <c r="B77" s="63"/>
      <c r="C77" s="65"/>
      <c r="D77" s="66"/>
      <c r="E77" s="66"/>
      <c r="F77" s="160"/>
      <c r="G77" s="159"/>
    </row>
    <row r="78" spans="1:7" s="44" customFormat="1" ht="15.75" customHeight="1">
      <c r="A78" s="64"/>
      <c r="B78" s="353" t="s">
        <v>486</v>
      </c>
      <c r="C78" s="354"/>
      <c r="D78" s="354"/>
      <c r="E78" s="66"/>
      <c r="F78" s="160"/>
      <c r="G78" s="159"/>
    </row>
    <row r="79" spans="1:7" s="44" customFormat="1" ht="15.75" customHeight="1">
      <c r="A79" s="64"/>
      <c r="B79" s="63"/>
      <c r="C79" s="65"/>
      <c r="D79" s="66"/>
      <c r="E79" s="66"/>
      <c r="F79" s="160"/>
      <c r="G79" s="159"/>
    </row>
    <row r="80" spans="1:7" s="44" customFormat="1" ht="15.75" customHeight="1">
      <c r="A80" s="64"/>
      <c r="B80" s="63"/>
      <c r="C80" s="65"/>
      <c r="D80" s="66"/>
      <c r="E80" s="66"/>
      <c r="F80" s="160"/>
      <c r="G80" s="159"/>
    </row>
    <row r="81" spans="1:7" s="44" customFormat="1" ht="12.75" customHeight="1">
      <c r="A81" s="64"/>
      <c r="B81" s="63"/>
      <c r="C81" s="65"/>
      <c r="D81" s="66"/>
      <c r="E81" s="66"/>
      <c r="F81" s="160"/>
      <c r="G81" s="159"/>
    </row>
    <row r="82" spans="1:7" s="44" customFormat="1" ht="12.75" customHeight="1">
      <c r="A82" s="64"/>
      <c r="B82" s="63"/>
      <c r="C82" s="65"/>
      <c r="D82" s="66"/>
      <c r="E82" s="66"/>
      <c r="F82" s="160"/>
      <c r="G82" s="159"/>
    </row>
    <row r="83" spans="1:8" s="44" customFormat="1" ht="53.25" customHeight="1">
      <c r="A83" s="64"/>
      <c r="B83" s="348" t="s">
        <v>546</v>
      </c>
      <c r="C83" s="349"/>
      <c r="D83" s="349"/>
      <c r="E83" s="349"/>
      <c r="F83" s="349"/>
      <c r="G83" s="349"/>
      <c r="H83" s="74"/>
    </row>
    <row r="84" spans="1:7" s="44" customFormat="1" ht="19.5" customHeight="1">
      <c r="A84" s="64"/>
      <c r="B84" s="63"/>
      <c r="C84" s="65"/>
      <c r="D84" s="66"/>
      <c r="E84" s="66"/>
      <c r="F84" s="160"/>
      <c r="G84" s="159"/>
    </row>
    <row r="85" spans="1:7" s="44" customFormat="1" ht="12.75" customHeight="1">
      <c r="A85" s="64"/>
      <c r="B85" s="75"/>
      <c r="F85" s="162"/>
      <c r="G85" s="159"/>
    </row>
    <row r="86" spans="1:7" s="44" customFormat="1" ht="12.75" customHeight="1">
      <c r="A86" s="64"/>
      <c r="B86" s="63"/>
      <c r="C86" s="65"/>
      <c r="D86" s="66"/>
      <c r="E86" s="66"/>
      <c r="F86" s="160"/>
      <c r="G86" s="159"/>
    </row>
    <row r="87" spans="1:8" s="44" customFormat="1" ht="18" customHeight="1">
      <c r="A87" s="64"/>
      <c r="B87" s="351" t="s">
        <v>471</v>
      </c>
      <c r="C87" s="351"/>
      <c r="D87" s="351"/>
      <c r="E87" s="351"/>
      <c r="F87" s="351"/>
      <c r="G87" s="351"/>
      <c r="H87" s="57"/>
    </row>
    <row r="88" spans="1:7" s="44" customFormat="1" ht="12.75" customHeight="1">
      <c r="A88" s="64"/>
      <c r="B88" s="63"/>
      <c r="C88" s="65"/>
      <c r="D88" s="66"/>
      <c r="E88" s="66"/>
      <c r="F88" s="160"/>
      <c r="G88" s="159"/>
    </row>
    <row r="89" spans="1:7" s="44" customFormat="1" ht="12.75" customHeight="1">
      <c r="A89" s="64"/>
      <c r="B89" s="63"/>
      <c r="C89" s="65"/>
      <c r="D89" s="66"/>
      <c r="E89" s="66"/>
      <c r="F89" s="160"/>
      <c r="G89" s="159"/>
    </row>
    <row r="90" spans="1:7" s="44" customFormat="1" ht="14.25" customHeight="1">
      <c r="A90" s="64"/>
      <c r="B90" s="63"/>
      <c r="C90" s="65"/>
      <c r="D90" s="66"/>
      <c r="E90" s="66"/>
      <c r="F90" s="160"/>
      <c r="G90" s="159"/>
    </row>
    <row r="91" spans="1:8" s="44" customFormat="1" ht="12.75" customHeight="1">
      <c r="A91" s="64"/>
      <c r="B91" s="344" t="s">
        <v>543</v>
      </c>
      <c r="C91" s="345"/>
      <c r="D91" s="345"/>
      <c r="E91" s="345"/>
      <c r="F91" s="345"/>
      <c r="G91" s="345"/>
      <c r="H91" s="76"/>
    </row>
    <row r="92" spans="1:8" s="44" customFormat="1" ht="12.75" customHeight="1">
      <c r="A92" s="64"/>
      <c r="B92" s="345"/>
      <c r="C92" s="345"/>
      <c r="D92" s="345"/>
      <c r="E92" s="345"/>
      <c r="F92" s="345"/>
      <c r="G92" s="345"/>
      <c r="H92" s="76"/>
    </row>
    <row r="93" spans="1:8" s="44" customFormat="1" ht="12.75" customHeight="1">
      <c r="A93" s="64"/>
      <c r="B93" s="345"/>
      <c r="C93" s="345"/>
      <c r="D93" s="345"/>
      <c r="E93" s="345"/>
      <c r="F93" s="345"/>
      <c r="G93" s="345"/>
      <c r="H93" s="76"/>
    </row>
    <row r="94" spans="1:8" s="44" customFormat="1" ht="18" customHeight="1">
      <c r="A94" s="64"/>
      <c r="B94" s="345"/>
      <c r="C94" s="345"/>
      <c r="D94" s="345"/>
      <c r="E94" s="345"/>
      <c r="F94" s="345"/>
      <c r="G94" s="345"/>
      <c r="H94" s="76"/>
    </row>
    <row r="95" spans="1:8" s="44" customFormat="1" ht="21.75" customHeight="1">
      <c r="A95" s="64"/>
      <c r="B95" s="345"/>
      <c r="C95" s="345"/>
      <c r="D95" s="345"/>
      <c r="E95" s="345"/>
      <c r="F95" s="345"/>
      <c r="G95" s="345"/>
      <c r="H95" s="76"/>
    </row>
    <row r="96" spans="1:8" s="44" customFormat="1" ht="12.75" customHeight="1">
      <c r="A96" s="64"/>
      <c r="B96" s="345"/>
      <c r="C96" s="345"/>
      <c r="D96" s="345"/>
      <c r="E96" s="345"/>
      <c r="F96" s="345"/>
      <c r="G96" s="345"/>
      <c r="H96" s="76"/>
    </row>
    <row r="97" spans="1:8" s="44" customFormat="1" ht="18" customHeight="1">
      <c r="A97" s="64"/>
      <c r="B97" s="345"/>
      <c r="C97" s="345"/>
      <c r="D97" s="345"/>
      <c r="E97" s="345"/>
      <c r="F97" s="345"/>
      <c r="G97" s="345"/>
      <c r="H97" s="76"/>
    </row>
    <row r="98" spans="1:8" s="44" customFormat="1" ht="18" customHeight="1">
      <c r="A98" s="64"/>
      <c r="B98" s="345"/>
      <c r="C98" s="345"/>
      <c r="D98" s="345"/>
      <c r="E98" s="345"/>
      <c r="F98" s="345"/>
      <c r="G98" s="345"/>
      <c r="H98" s="76"/>
    </row>
    <row r="99" spans="1:8" s="44" customFormat="1" ht="27" customHeight="1">
      <c r="A99" s="64"/>
      <c r="B99" s="345"/>
      <c r="C99" s="345"/>
      <c r="D99" s="345"/>
      <c r="E99" s="345"/>
      <c r="F99" s="345"/>
      <c r="G99" s="345"/>
      <c r="H99" s="76"/>
    </row>
    <row r="100" spans="1:8" s="44" customFormat="1" ht="46.5" customHeight="1">
      <c r="A100" s="64"/>
      <c r="B100" s="345"/>
      <c r="C100" s="345"/>
      <c r="D100" s="345"/>
      <c r="E100" s="345"/>
      <c r="F100" s="345"/>
      <c r="G100" s="345"/>
      <c r="H100" s="76"/>
    </row>
    <row r="101" spans="1:7" s="44" customFormat="1" ht="27.75" customHeight="1">
      <c r="A101" s="64"/>
      <c r="B101" s="63"/>
      <c r="C101" s="65"/>
      <c r="D101" s="66"/>
      <c r="E101" s="66"/>
      <c r="F101" s="160"/>
      <c r="G101" s="159"/>
    </row>
    <row r="102" spans="1:7" s="44" customFormat="1" ht="12.75" customHeight="1">
      <c r="A102" s="64"/>
      <c r="B102" s="63"/>
      <c r="C102" s="65"/>
      <c r="D102" s="66"/>
      <c r="E102" s="66"/>
      <c r="F102" s="160"/>
      <c r="G102" s="159"/>
    </row>
    <row r="103" spans="1:7" s="44" customFormat="1" ht="12.75" customHeight="1">
      <c r="A103" s="64"/>
      <c r="B103" s="63"/>
      <c r="C103" s="65"/>
      <c r="D103" s="66"/>
      <c r="E103" s="66"/>
      <c r="F103" s="160"/>
      <c r="G103" s="159"/>
    </row>
    <row r="104" spans="1:7" s="44" customFormat="1" ht="12.75" customHeight="1">
      <c r="A104" s="64"/>
      <c r="B104" s="63"/>
      <c r="C104" s="65"/>
      <c r="D104" s="66"/>
      <c r="E104" s="66"/>
      <c r="F104" s="160"/>
      <c r="G104" s="159"/>
    </row>
    <row r="105" spans="1:7" s="44" customFormat="1" ht="12.75" customHeight="1">
      <c r="A105" s="64"/>
      <c r="B105" s="344" t="s">
        <v>547</v>
      </c>
      <c r="C105" s="344"/>
      <c r="D105" s="344"/>
      <c r="E105" s="66"/>
      <c r="F105" s="160"/>
      <c r="G105" s="159"/>
    </row>
    <row r="106" spans="1:7" s="44" customFormat="1" ht="14.25" customHeight="1">
      <c r="A106" s="77"/>
      <c r="B106" s="246" t="s">
        <v>548</v>
      </c>
      <c r="C106" s="78"/>
      <c r="D106" s="66"/>
      <c r="E106" s="346" t="s">
        <v>49</v>
      </c>
      <c r="F106" s="346"/>
      <c r="G106" s="346"/>
    </row>
    <row r="107" spans="1:7" s="44" customFormat="1" ht="16.5" customHeight="1">
      <c r="A107" s="64"/>
      <c r="B107" s="63"/>
      <c r="C107" s="65"/>
      <c r="D107" s="66"/>
      <c r="E107" s="346" t="s">
        <v>50</v>
      </c>
      <c r="F107" s="346"/>
      <c r="G107" s="346"/>
    </row>
    <row r="108" spans="1:7" s="44" customFormat="1" ht="12.75" customHeight="1">
      <c r="A108" s="64"/>
      <c r="B108" s="63"/>
      <c r="C108" s="65"/>
      <c r="D108" s="66"/>
      <c r="E108" s="66"/>
      <c r="F108" s="160"/>
      <c r="G108" s="159"/>
    </row>
    <row r="109" spans="1:7" s="44" customFormat="1" ht="12.75" customHeight="1">
      <c r="A109" s="64"/>
      <c r="B109" s="63"/>
      <c r="C109" s="65"/>
      <c r="D109" s="66"/>
      <c r="E109" s="66"/>
      <c r="F109" s="312"/>
      <c r="G109" s="66"/>
    </row>
    <row r="110" spans="1:7" s="44" customFormat="1" ht="12.75" customHeight="1">
      <c r="A110" s="64"/>
      <c r="B110" s="63"/>
      <c r="C110" s="65"/>
      <c r="D110" s="66"/>
      <c r="F110" s="313" t="s">
        <v>398</v>
      </c>
      <c r="G110" s="314"/>
    </row>
    <row r="111" spans="1:7" s="44" customFormat="1" ht="12.75" customHeight="1">
      <c r="A111" s="64"/>
      <c r="B111" s="63"/>
      <c r="C111" s="65"/>
      <c r="D111" s="66"/>
      <c r="E111" s="66"/>
      <c r="F111" s="160"/>
      <c r="G111" s="159"/>
    </row>
    <row r="112" spans="1:7" s="44" customFormat="1" ht="12.75" customHeight="1">
      <c r="A112" s="64"/>
      <c r="B112" s="63"/>
      <c r="C112" s="65"/>
      <c r="D112" s="66"/>
      <c r="E112" s="66"/>
      <c r="F112" s="160"/>
      <c r="G112" s="159"/>
    </row>
    <row r="113" spans="1:7" s="44" customFormat="1" ht="13.5" customHeight="1">
      <c r="A113" s="64"/>
      <c r="B113" s="63"/>
      <c r="C113" s="65"/>
      <c r="D113" s="66"/>
      <c r="E113" s="66"/>
      <c r="F113" s="160"/>
      <c r="G113" s="159"/>
    </row>
    <row r="114" spans="1:7" s="44" customFormat="1" ht="12.75" customHeight="1">
      <c r="A114" s="64"/>
      <c r="B114" s="63"/>
      <c r="C114" s="65"/>
      <c r="D114" s="66"/>
      <c r="E114" s="66"/>
      <c r="F114" s="160"/>
      <c r="G114" s="159"/>
    </row>
    <row r="115" spans="1:7" s="44" customFormat="1" ht="12.75" customHeight="1">
      <c r="A115" s="64"/>
      <c r="B115" s="63"/>
      <c r="C115" s="65"/>
      <c r="D115" s="66"/>
      <c r="E115" s="66"/>
      <c r="F115" s="160"/>
      <c r="G115" s="159"/>
    </row>
    <row r="116" spans="1:7" s="44" customFormat="1" ht="12.75" customHeight="1">
      <c r="A116" s="191"/>
      <c r="B116" s="185"/>
      <c r="C116" s="188"/>
      <c r="D116" s="192"/>
      <c r="E116" s="192"/>
      <c r="F116" s="186"/>
      <c r="G116" s="193"/>
    </row>
    <row r="117" spans="1:7" s="44" customFormat="1" ht="12.75" customHeight="1">
      <c r="A117" s="191"/>
      <c r="B117" s="185"/>
      <c r="C117" s="188"/>
      <c r="D117" s="192"/>
      <c r="E117" s="192"/>
      <c r="F117" s="186"/>
      <c r="G117" s="193"/>
    </row>
    <row r="118" spans="1:8" s="44" customFormat="1" ht="12.75" customHeight="1">
      <c r="A118" s="191"/>
      <c r="B118" s="348" t="s">
        <v>549</v>
      </c>
      <c r="C118" s="348"/>
      <c r="D118" s="348"/>
      <c r="E118" s="348"/>
      <c r="F118" s="348"/>
      <c r="G118" s="348"/>
      <c r="H118" s="74"/>
    </row>
    <row r="119" spans="1:8" s="44" customFormat="1" ht="12.75" customHeight="1">
      <c r="A119" s="191"/>
      <c r="B119" s="348"/>
      <c r="C119" s="348"/>
      <c r="D119" s="348"/>
      <c r="E119" s="348"/>
      <c r="F119" s="348"/>
      <c r="G119" s="348"/>
      <c r="H119" s="74"/>
    </row>
    <row r="120" spans="1:8" s="44" customFormat="1" ht="36" customHeight="1">
      <c r="A120" s="191"/>
      <c r="B120" s="348"/>
      <c r="C120" s="348"/>
      <c r="D120" s="348"/>
      <c r="E120" s="348"/>
      <c r="F120" s="348"/>
      <c r="G120" s="348"/>
      <c r="H120" s="74"/>
    </row>
    <row r="121" spans="1:7" s="44" customFormat="1" ht="12.75" customHeight="1">
      <c r="A121" s="191"/>
      <c r="B121" s="185"/>
      <c r="C121" s="188"/>
      <c r="D121" s="192"/>
      <c r="E121" s="192"/>
      <c r="F121" s="186"/>
      <c r="G121" s="193"/>
    </row>
    <row r="122" spans="1:7" s="44" customFormat="1" ht="12.75" customHeight="1">
      <c r="A122" s="191"/>
      <c r="B122" s="185"/>
      <c r="C122" s="188"/>
      <c r="D122" s="192"/>
      <c r="E122" s="192"/>
      <c r="F122" s="186"/>
      <c r="G122" s="193"/>
    </row>
    <row r="123" spans="1:12" s="80" customFormat="1" ht="12.75" customHeight="1">
      <c r="A123" s="191"/>
      <c r="B123" s="185"/>
      <c r="C123" s="188"/>
      <c r="D123" s="192"/>
      <c r="E123" s="186"/>
      <c r="F123" s="193"/>
      <c r="G123" s="193"/>
      <c r="H123" s="79"/>
      <c r="I123" s="79"/>
      <c r="J123" s="79"/>
      <c r="K123" s="79"/>
      <c r="L123" s="79"/>
    </row>
    <row r="124" spans="1:12" s="82" customFormat="1" ht="12.75" customHeight="1">
      <c r="A124" s="191"/>
      <c r="B124" s="185"/>
      <c r="C124" s="188"/>
      <c r="D124" s="194"/>
      <c r="E124" s="186"/>
      <c r="F124" s="193"/>
      <c r="G124" s="193"/>
      <c r="H124" s="81"/>
      <c r="I124" s="81"/>
      <c r="J124" s="81"/>
      <c r="K124" s="81"/>
      <c r="L124" s="81"/>
    </row>
    <row r="125" spans="1:12" s="80" customFormat="1" ht="12.75" customHeight="1">
      <c r="A125" s="191"/>
      <c r="B125" s="185"/>
      <c r="C125" s="188"/>
      <c r="D125" s="192"/>
      <c r="E125" s="186"/>
      <c r="F125" s="193"/>
      <c r="G125" s="193"/>
      <c r="H125" s="79"/>
      <c r="I125" s="79"/>
      <c r="J125" s="79"/>
      <c r="K125" s="79"/>
      <c r="L125" s="79"/>
    </row>
    <row r="126" spans="1:12" s="80" customFormat="1" ht="15" customHeight="1">
      <c r="A126" s="191"/>
      <c r="B126" s="347" t="s">
        <v>487</v>
      </c>
      <c r="C126" s="347"/>
      <c r="D126" s="347"/>
      <c r="E126" s="347"/>
      <c r="F126" s="347"/>
      <c r="G126" s="347"/>
      <c r="H126" s="79"/>
      <c r="I126" s="79"/>
      <c r="J126" s="79"/>
      <c r="K126" s="79"/>
      <c r="L126" s="79"/>
    </row>
    <row r="127" spans="1:12" s="80" customFormat="1" ht="12.75" customHeight="1">
      <c r="A127" s="191"/>
      <c r="B127" s="352"/>
      <c r="C127" s="352"/>
      <c r="D127" s="352"/>
      <c r="E127" s="352"/>
      <c r="F127" s="352"/>
      <c r="G127" s="193"/>
      <c r="H127" s="79"/>
      <c r="I127" s="79"/>
      <c r="J127" s="79"/>
      <c r="K127" s="79"/>
      <c r="L127" s="79"/>
    </row>
    <row r="128" spans="1:12" s="80" customFormat="1" ht="12.75" customHeight="1">
      <c r="A128" s="191"/>
      <c r="B128" s="195"/>
      <c r="C128" s="195"/>
      <c r="D128" s="195"/>
      <c r="E128" s="195"/>
      <c r="F128" s="193"/>
      <c r="G128" s="193"/>
      <c r="H128" s="79"/>
      <c r="I128" s="79"/>
      <c r="J128" s="79"/>
      <c r="K128" s="79"/>
      <c r="L128" s="79"/>
    </row>
    <row r="129" spans="1:12" s="80" customFormat="1" ht="12.75" customHeight="1">
      <c r="A129" s="191"/>
      <c r="B129" s="195"/>
      <c r="C129" s="195"/>
      <c r="D129" s="195"/>
      <c r="E129" s="195"/>
      <c r="F129" s="193"/>
      <c r="G129" s="193"/>
      <c r="H129" s="79"/>
      <c r="I129" s="79"/>
      <c r="J129" s="79"/>
      <c r="K129" s="79"/>
      <c r="L129" s="79"/>
    </row>
    <row r="130" spans="1:12" s="80" customFormat="1" ht="12.75" customHeight="1">
      <c r="A130" s="191"/>
      <c r="B130" s="195"/>
      <c r="C130" s="195"/>
      <c r="D130" s="195"/>
      <c r="E130" s="195"/>
      <c r="F130" s="193"/>
      <c r="G130" s="193"/>
      <c r="H130" s="79"/>
      <c r="I130" s="79"/>
      <c r="J130" s="79"/>
      <c r="K130" s="79"/>
      <c r="L130" s="79"/>
    </row>
    <row r="131" spans="1:12" s="80" customFormat="1" ht="12.75" customHeight="1">
      <c r="A131" s="191"/>
      <c r="B131" s="185"/>
      <c r="C131" s="188"/>
      <c r="D131" s="192"/>
      <c r="E131" s="186"/>
      <c r="F131" s="193"/>
      <c r="G131" s="193"/>
      <c r="H131" s="79"/>
      <c r="I131" s="79"/>
      <c r="J131" s="79"/>
      <c r="K131" s="79"/>
      <c r="L131" s="79"/>
    </row>
    <row r="132" spans="1:12" s="80" customFormat="1" ht="17.25" customHeight="1">
      <c r="A132" s="191"/>
      <c r="B132" s="333" t="s">
        <v>205</v>
      </c>
      <c r="C132" s="333"/>
      <c r="D132" s="333"/>
      <c r="E132" s="333"/>
      <c r="F132" s="333"/>
      <c r="G132" s="333"/>
      <c r="H132" s="79"/>
      <c r="I132" s="79"/>
      <c r="J132" s="79"/>
      <c r="K132" s="79"/>
      <c r="L132" s="79"/>
    </row>
    <row r="133" spans="1:12" s="80" customFormat="1" ht="12.75" customHeight="1">
      <c r="A133" s="191"/>
      <c r="B133" s="188"/>
      <c r="C133" s="188"/>
      <c r="D133" s="188"/>
      <c r="E133" s="188"/>
      <c r="F133" s="193"/>
      <c r="G133" s="193"/>
      <c r="H133" s="79"/>
      <c r="I133" s="79"/>
      <c r="J133" s="79"/>
      <c r="K133" s="79"/>
      <c r="L133" s="79"/>
    </row>
    <row r="134" spans="1:12" s="80" customFormat="1" ht="12.75" customHeight="1">
      <c r="A134" s="191"/>
      <c r="B134" s="185"/>
      <c r="C134" s="188"/>
      <c r="D134" s="192"/>
      <c r="E134" s="186"/>
      <c r="F134" s="193"/>
      <c r="G134" s="193"/>
      <c r="H134" s="79"/>
      <c r="I134" s="79"/>
      <c r="J134" s="79"/>
      <c r="K134" s="79"/>
      <c r="L134" s="79"/>
    </row>
    <row r="135" spans="1:12" s="80" customFormat="1" ht="15.75" customHeight="1">
      <c r="A135" s="191"/>
      <c r="B135" s="343" t="s">
        <v>1</v>
      </c>
      <c r="C135" s="343"/>
      <c r="D135" s="343"/>
      <c r="E135" s="343"/>
      <c r="F135" s="343"/>
      <c r="G135" s="343"/>
      <c r="H135" s="79"/>
      <c r="I135" s="79"/>
      <c r="J135" s="79"/>
      <c r="K135" s="79"/>
      <c r="L135" s="79"/>
    </row>
    <row r="136" spans="1:12" s="84" customFormat="1" ht="12.75" customHeight="1">
      <c r="A136" s="191"/>
      <c r="B136" s="196"/>
      <c r="C136" s="196"/>
      <c r="D136" s="196"/>
      <c r="E136" s="196"/>
      <c r="F136" s="197"/>
      <c r="G136" s="198"/>
      <c r="H136" s="83"/>
      <c r="I136" s="83"/>
      <c r="J136" s="83"/>
      <c r="K136" s="83"/>
      <c r="L136" s="83"/>
    </row>
    <row r="137" spans="1:12" s="80" customFormat="1" ht="12.75" customHeight="1">
      <c r="A137" s="191"/>
      <c r="B137" s="185"/>
      <c r="C137" s="188"/>
      <c r="D137" s="192"/>
      <c r="E137" s="186"/>
      <c r="F137" s="193"/>
      <c r="G137" s="193"/>
      <c r="H137" s="79"/>
      <c r="I137" s="79"/>
      <c r="J137" s="79"/>
      <c r="K137" s="79"/>
      <c r="L137" s="79"/>
    </row>
    <row r="138" spans="1:12" s="80" customFormat="1" ht="12.75" customHeight="1">
      <c r="A138" s="191"/>
      <c r="B138" s="337" t="s">
        <v>488</v>
      </c>
      <c r="C138" s="337"/>
      <c r="D138" s="337"/>
      <c r="E138" s="337"/>
      <c r="F138" s="337"/>
      <c r="G138" s="193"/>
      <c r="H138" s="79"/>
      <c r="I138" s="79"/>
      <c r="J138" s="79"/>
      <c r="K138" s="79"/>
      <c r="L138" s="79"/>
    </row>
    <row r="139" spans="1:12" s="80" customFormat="1" ht="12.75" customHeight="1">
      <c r="A139" s="191"/>
      <c r="B139" s="185"/>
      <c r="C139" s="188"/>
      <c r="D139" s="192"/>
      <c r="E139" s="186"/>
      <c r="F139" s="193"/>
      <c r="G139" s="193"/>
      <c r="H139" s="79"/>
      <c r="I139" s="79"/>
      <c r="J139" s="79"/>
      <c r="K139" s="79"/>
      <c r="L139" s="79"/>
    </row>
    <row r="140" spans="1:12" s="80" customFormat="1" ht="12.75" customHeight="1">
      <c r="A140" s="191"/>
      <c r="B140" s="188" t="s">
        <v>6</v>
      </c>
      <c r="C140" s="332" t="s">
        <v>230</v>
      </c>
      <c r="D140" s="332"/>
      <c r="E140" s="200">
        <f>E247</f>
        <v>12050600</v>
      </c>
      <c r="F140" s="201" t="s">
        <v>363</v>
      </c>
      <c r="G140" s="202"/>
      <c r="H140" s="79"/>
      <c r="I140" s="79"/>
      <c r="J140" s="79"/>
      <c r="K140" s="79"/>
      <c r="L140" s="79"/>
    </row>
    <row r="141" spans="1:12" s="80" customFormat="1" ht="12.75" customHeight="1">
      <c r="A141" s="191"/>
      <c r="B141" s="185"/>
      <c r="C141" s="199"/>
      <c r="D141" s="199"/>
      <c r="E141" s="186"/>
      <c r="F141" s="193"/>
      <c r="G141" s="202"/>
      <c r="H141" s="79"/>
      <c r="I141" s="79"/>
      <c r="J141" s="79"/>
      <c r="K141" s="79"/>
      <c r="L141" s="79"/>
    </row>
    <row r="142" spans="1:12" s="84" customFormat="1" ht="12.75" customHeight="1">
      <c r="A142" s="191"/>
      <c r="B142" s="188" t="s">
        <v>7</v>
      </c>
      <c r="C142" s="332" t="s">
        <v>231</v>
      </c>
      <c r="D142" s="332"/>
      <c r="E142" s="200">
        <f>E517</f>
        <v>12050600</v>
      </c>
      <c r="F142" s="201" t="s">
        <v>363</v>
      </c>
      <c r="G142" s="203"/>
      <c r="H142" s="83"/>
      <c r="I142" s="83"/>
      <c r="J142" s="83"/>
      <c r="K142" s="83"/>
      <c r="L142" s="83"/>
    </row>
    <row r="143" spans="1:12" s="80" customFormat="1" ht="12.75" customHeight="1">
      <c r="A143" s="191"/>
      <c r="B143" s="185"/>
      <c r="C143" s="188"/>
      <c r="D143" s="192"/>
      <c r="E143" s="186"/>
      <c r="F143" s="193"/>
      <c r="G143" s="193"/>
      <c r="H143" s="79"/>
      <c r="I143" s="79"/>
      <c r="J143" s="79"/>
      <c r="K143" s="79"/>
      <c r="L143" s="79"/>
    </row>
    <row r="144" spans="1:12" s="80" customFormat="1" ht="12.75" customHeight="1">
      <c r="A144" s="191"/>
      <c r="B144" s="185"/>
      <c r="C144" s="339" t="s">
        <v>232</v>
      </c>
      <c r="D144" s="339"/>
      <c r="E144" s="186"/>
      <c r="F144" s="193"/>
      <c r="G144" s="193"/>
      <c r="H144" s="79"/>
      <c r="I144" s="79"/>
      <c r="J144" s="79"/>
      <c r="K144" s="79"/>
      <c r="L144" s="79"/>
    </row>
    <row r="145" spans="1:12" s="80" customFormat="1" ht="12.75" customHeight="1">
      <c r="A145" s="191"/>
      <c r="B145" s="185"/>
      <c r="C145" s="188"/>
      <c r="D145" s="204"/>
      <c r="E145" s="186"/>
      <c r="F145" s="193"/>
      <c r="G145" s="193"/>
      <c r="H145" s="79"/>
      <c r="I145" s="79"/>
      <c r="J145" s="79"/>
      <c r="K145" s="79"/>
      <c r="L145" s="79"/>
    </row>
    <row r="146" spans="1:12" s="80" customFormat="1" ht="12.75" customHeight="1">
      <c r="A146" s="191"/>
      <c r="B146" s="185"/>
      <c r="C146" s="339" t="s">
        <v>545</v>
      </c>
      <c r="D146" s="339"/>
      <c r="E146" s="205" t="s">
        <v>363</v>
      </c>
      <c r="F146" s="193"/>
      <c r="G146" s="193"/>
      <c r="H146" s="79"/>
      <c r="I146" s="79"/>
      <c r="J146" s="79"/>
      <c r="K146" s="79"/>
      <c r="L146" s="79"/>
    </row>
    <row r="147" spans="1:12" s="84" customFormat="1" ht="12.75" customHeight="1">
      <c r="A147" s="191"/>
      <c r="B147" s="185"/>
      <c r="C147" s="188"/>
      <c r="D147" s="204"/>
      <c r="E147" s="190"/>
      <c r="F147" s="193"/>
      <c r="G147" s="193"/>
      <c r="H147" s="83"/>
      <c r="I147" s="83"/>
      <c r="J147" s="83"/>
      <c r="K147" s="83"/>
      <c r="L147" s="83"/>
    </row>
    <row r="148" spans="1:12" s="80" customFormat="1" ht="17.25" customHeight="1" thickBot="1">
      <c r="A148" s="191"/>
      <c r="B148" s="185"/>
      <c r="C148" s="329" t="s">
        <v>480</v>
      </c>
      <c r="D148" s="329"/>
      <c r="E148" s="206" t="s">
        <v>363</v>
      </c>
      <c r="F148" s="193"/>
      <c r="G148" s="193"/>
      <c r="H148" s="79"/>
      <c r="I148" s="79"/>
      <c r="J148" s="79"/>
      <c r="K148" s="79"/>
      <c r="L148" s="79"/>
    </row>
    <row r="149" spans="1:12" s="80" customFormat="1" ht="12.75" customHeight="1">
      <c r="A149" s="191"/>
      <c r="B149" s="185"/>
      <c r="C149" s="188"/>
      <c r="D149" s="192"/>
      <c r="E149" s="186"/>
      <c r="F149" s="193"/>
      <c r="G149" s="193"/>
      <c r="H149" s="79"/>
      <c r="I149" s="79"/>
      <c r="J149" s="79"/>
      <c r="K149" s="79"/>
      <c r="L149" s="79"/>
    </row>
    <row r="150" spans="1:12" s="80" customFormat="1" ht="15.75" customHeight="1">
      <c r="A150" s="191"/>
      <c r="B150" s="188" t="s">
        <v>8</v>
      </c>
      <c r="C150" s="332" t="s">
        <v>2</v>
      </c>
      <c r="D150" s="332"/>
      <c r="E150" s="200">
        <f>+E140-E142</f>
        <v>0</v>
      </c>
      <c r="F150" s="207" t="s">
        <v>363</v>
      </c>
      <c r="G150" s="202"/>
      <c r="H150" s="79"/>
      <c r="I150" s="79"/>
      <c r="J150" s="79"/>
      <c r="K150" s="79"/>
      <c r="L150" s="79"/>
    </row>
    <row r="151" spans="1:12" s="80" customFormat="1" ht="12.75" customHeight="1">
      <c r="A151" s="191"/>
      <c r="B151" s="185"/>
      <c r="C151" s="188"/>
      <c r="D151" s="192"/>
      <c r="E151" s="186"/>
      <c r="F151" s="193"/>
      <c r="G151" s="193"/>
      <c r="H151" s="79"/>
      <c r="I151" s="79"/>
      <c r="J151" s="79"/>
      <c r="K151" s="79"/>
      <c r="L151" s="79"/>
    </row>
    <row r="152" spans="1:12" s="84" customFormat="1" ht="23.25" customHeight="1">
      <c r="A152" s="191"/>
      <c r="B152" s="185"/>
      <c r="C152" s="188"/>
      <c r="D152" s="192"/>
      <c r="E152" s="186"/>
      <c r="F152" s="193"/>
      <c r="G152" s="193"/>
      <c r="H152" s="83"/>
      <c r="I152" s="83"/>
      <c r="J152" s="83"/>
      <c r="K152" s="83"/>
      <c r="L152" s="83"/>
    </row>
    <row r="153" spans="1:12" s="80" customFormat="1" ht="12.75" customHeight="1">
      <c r="A153" s="191"/>
      <c r="B153" s="185"/>
      <c r="C153" s="188"/>
      <c r="D153" s="192"/>
      <c r="E153" s="186"/>
      <c r="F153" s="193"/>
      <c r="G153" s="193"/>
      <c r="H153" s="79"/>
      <c r="I153" s="79"/>
      <c r="J153" s="79"/>
      <c r="K153" s="79"/>
      <c r="L153" s="79"/>
    </row>
    <row r="154" spans="1:12" s="80" customFormat="1" ht="12" customHeight="1">
      <c r="A154" s="208"/>
      <c r="B154" s="188"/>
      <c r="C154" s="188"/>
      <c r="D154" s="188"/>
      <c r="E154" s="188"/>
      <c r="F154" s="193"/>
      <c r="G154" s="193"/>
      <c r="H154" s="79"/>
      <c r="I154" s="79"/>
      <c r="J154" s="79"/>
      <c r="K154" s="79"/>
      <c r="L154" s="79"/>
    </row>
    <row r="155" spans="1:12" s="80" customFormat="1" ht="12" customHeight="1">
      <c r="A155" s="208"/>
      <c r="B155" s="188"/>
      <c r="C155" s="188"/>
      <c r="D155" s="188"/>
      <c r="E155" s="188"/>
      <c r="F155" s="193"/>
      <c r="G155" s="193"/>
      <c r="H155" s="79"/>
      <c r="I155" s="79"/>
      <c r="J155" s="79"/>
      <c r="K155" s="79"/>
      <c r="L155" s="79"/>
    </row>
    <row r="156" spans="1:12" s="80" customFormat="1" ht="12" customHeight="1">
      <c r="A156" s="208"/>
      <c r="B156" s="188"/>
      <c r="C156" s="188"/>
      <c r="D156" s="188"/>
      <c r="E156" s="188"/>
      <c r="F156" s="193"/>
      <c r="G156" s="193"/>
      <c r="H156" s="79"/>
      <c r="I156" s="79"/>
      <c r="J156" s="79"/>
      <c r="K156" s="79"/>
      <c r="L156" s="79"/>
    </row>
    <row r="157" spans="1:12" s="80" customFormat="1" ht="12" customHeight="1">
      <c r="A157" s="208"/>
      <c r="B157" s="188"/>
      <c r="C157" s="188"/>
      <c r="D157" s="188"/>
      <c r="E157" s="188"/>
      <c r="F157" s="193"/>
      <c r="G157" s="193"/>
      <c r="H157" s="79"/>
      <c r="I157" s="79"/>
      <c r="J157" s="79"/>
      <c r="K157" s="79"/>
      <c r="L157" s="79"/>
    </row>
    <row r="158" spans="1:12" s="80" customFormat="1" ht="12" customHeight="1">
      <c r="A158" s="85"/>
      <c r="B158" s="65"/>
      <c r="C158" s="65"/>
      <c r="D158" s="65"/>
      <c r="E158" s="65"/>
      <c r="F158" s="159"/>
      <c r="G158" s="159"/>
      <c r="H158" s="79"/>
      <c r="I158" s="79"/>
      <c r="J158" s="79"/>
      <c r="K158" s="79"/>
      <c r="L158" s="79"/>
    </row>
    <row r="159" spans="1:12" s="80" customFormat="1" ht="14.25" customHeight="1">
      <c r="A159" s="85"/>
      <c r="B159" s="86"/>
      <c r="C159" s="86"/>
      <c r="D159" s="86"/>
      <c r="E159" s="86"/>
      <c r="F159" s="159"/>
      <c r="G159" s="159"/>
      <c r="H159" s="79"/>
      <c r="I159" s="79"/>
      <c r="J159" s="79"/>
      <c r="K159" s="79"/>
      <c r="L159" s="79"/>
    </row>
    <row r="160" spans="1:12" s="80" customFormat="1" ht="14.25" customHeight="1">
      <c r="A160" s="85"/>
      <c r="B160" s="328" t="s">
        <v>393</v>
      </c>
      <c r="C160" s="328"/>
      <c r="D160" s="328"/>
      <c r="E160" s="328"/>
      <c r="F160" s="328"/>
      <c r="G160" s="328"/>
      <c r="H160" s="79"/>
      <c r="I160" s="79"/>
      <c r="J160" s="79"/>
      <c r="K160" s="79"/>
      <c r="L160" s="79"/>
    </row>
    <row r="161" spans="1:12" s="80" customFormat="1" ht="14.25" customHeight="1">
      <c r="A161" s="85"/>
      <c r="B161" s="65"/>
      <c r="C161" s="65"/>
      <c r="D161" s="65"/>
      <c r="E161" s="65"/>
      <c r="F161" s="65"/>
      <c r="G161" s="159"/>
      <c r="H161" s="79"/>
      <c r="I161" s="79"/>
      <c r="J161" s="79"/>
      <c r="K161" s="79"/>
      <c r="L161" s="79"/>
    </row>
    <row r="162" spans="1:12" s="80" customFormat="1" ht="16.5" customHeight="1">
      <c r="A162" s="85"/>
      <c r="B162" s="330" t="s">
        <v>489</v>
      </c>
      <c r="C162" s="331"/>
      <c r="D162" s="331"/>
      <c r="E162" s="331"/>
      <c r="F162" s="331"/>
      <c r="G162" s="331"/>
      <c r="H162" s="79"/>
      <c r="I162" s="79"/>
      <c r="J162" s="79"/>
      <c r="K162" s="79"/>
      <c r="L162" s="79"/>
    </row>
    <row r="163" spans="1:12" s="80" customFormat="1" ht="16.5" customHeight="1">
      <c r="A163" s="85"/>
      <c r="B163" s="86"/>
      <c r="C163" s="86"/>
      <c r="D163" s="86"/>
      <c r="E163" s="86"/>
      <c r="F163" s="165"/>
      <c r="G163" s="178"/>
      <c r="H163" s="79"/>
      <c r="I163" s="79"/>
      <c r="J163" s="79"/>
      <c r="K163" s="79"/>
      <c r="L163" s="79"/>
    </row>
    <row r="164" spans="1:12" s="80" customFormat="1" ht="12.75" customHeight="1">
      <c r="A164" s="85"/>
      <c r="B164" s="86"/>
      <c r="C164" s="86"/>
      <c r="D164" s="86"/>
      <c r="E164" s="86"/>
      <c r="F164" s="166"/>
      <c r="G164" s="166"/>
      <c r="H164" s="79"/>
      <c r="I164" s="79"/>
      <c r="J164" s="79"/>
      <c r="K164" s="79"/>
      <c r="L164" s="79"/>
    </row>
    <row r="165" spans="1:12" s="80" customFormat="1" ht="12.75" customHeight="1">
      <c r="A165" s="85"/>
      <c r="B165" s="338" t="s">
        <v>490</v>
      </c>
      <c r="C165" s="338"/>
      <c r="D165" s="338"/>
      <c r="E165" s="338"/>
      <c r="F165" s="338"/>
      <c r="G165" s="338"/>
      <c r="H165" s="315"/>
      <c r="I165" s="315"/>
      <c r="J165" s="79"/>
      <c r="K165" s="79"/>
      <c r="L165" s="79"/>
    </row>
    <row r="166" spans="1:12" s="80" customFormat="1" ht="12.75" customHeight="1">
      <c r="A166" s="85"/>
      <c r="H166" s="79"/>
      <c r="I166" s="79"/>
      <c r="J166" s="79"/>
      <c r="K166" s="79"/>
      <c r="L166" s="79"/>
    </row>
    <row r="167" spans="1:12" s="80" customFormat="1" ht="54.75" customHeight="1">
      <c r="A167" s="88"/>
      <c r="B167" s="89" t="s">
        <v>3</v>
      </c>
      <c r="C167" s="89" t="s">
        <v>4</v>
      </c>
      <c r="D167" s="89" t="s">
        <v>5</v>
      </c>
      <c r="E167" s="179" t="s">
        <v>491</v>
      </c>
      <c r="F167" s="167" t="s">
        <v>476</v>
      </c>
      <c r="G167" s="179" t="s">
        <v>492</v>
      </c>
      <c r="H167" s="79"/>
      <c r="I167" s="79"/>
      <c r="J167" s="79"/>
      <c r="K167" s="79"/>
      <c r="L167" s="79"/>
    </row>
    <row r="168" spans="1:13" s="80" customFormat="1" ht="12.75" customHeight="1">
      <c r="A168" s="85"/>
      <c r="B168" s="90" t="s">
        <v>6</v>
      </c>
      <c r="C168" s="91" t="s">
        <v>7</v>
      </c>
      <c r="D168" s="90" t="s">
        <v>8</v>
      </c>
      <c r="E168" s="92" t="s">
        <v>473</v>
      </c>
      <c r="F168" s="168" t="s">
        <v>474</v>
      </c>
      <c r="G168" s="180" t="s">
        <v>475</v>
      </c>
      <c r="H168" s="87"/>
      <c r="I168" s="79"/>
      <c r="J168" s="79"/>
      <c r="K168" s="79"/>
      <c r="L168" s="79"/>
      <c r="M168" s="79"/>
    </row>
    <row r="169" spans="1:13" s="84" customFormat="1" ht="12.75" customHeight="1">
      <c r="A169" s="85"/>
      <c r="B169" s="93"/>
      <c r="C169" s="94"/>
      <c r="D169" s="275" t="s">
        <v>9</v>
      </c>
      <c r="E169" s="95"/>
      <c r="F169" s="172"/>
      <c r="G169" s="172"/>
      <c r="H169" s="87"/>
      <c r="I169" s="83"/>
      <c r="J169" s="83"/>
      <c r="K169" s="83"/>
      <c r="L169" s="83"/>
      <c r="M169" s="83"/>
    </row>
    <row r="170" spans="1:13" s="80" customFormat="1" ht="12.75" customHeight="1">
      <c r="A170" s="85"/>
      <c r="B170" s="93"/>
      <c r="C170" s="94">
        <v>710000</v>
      </c>
      <c r="D170" s="275" t="s">
        <v>10</v>
      </c>
      <c r="E170" s="95">
        <f>E171+E173+E181+E183+E187</f>
        <v>6192274.89</v>
      </c>
      <c r="F170" s="170">
        <f>F171+F173+F181+F183+F187</f>
        <v>6339507.3</v>
      </c>
      <c r="G170" s="171">
        <f>G171+G173+G181+G183+G187</f>
        <v>6556375.9</v>
      </c>
      <c r="H170" s="87"/>
      <c r="I170" s="79"/>
      <c r="J170" s="79"/>
      <c r="K170" s="79"/>
      <c r="L170" s="79"/>
      <c r="M170" s="79"/>
    </row>
    <row r="171" spans="1:13" s="98" customFormat="1" ht="12.75" customHeight="1">
      <c r="A171" s="85"/>
      <c r="B171" s="93"/>
      <c r="C171" s="94">
        <v>711100</v>
      </c>
      <c r="D171" s="275" t="s">
        <v>355</v>
      </c>
      <c r="E171" s="95">
        <f>+E172</f>
        <v>300</v>
      </c>
      <c r="F171" s="170">
        <f>+F172</f>
        <v>300</v>
      </c>
      <c r="G171" s="171" t="str">
        <f>+G172</f>
        <v>300</v>
      </c>
      <c r="H171" s="96"/>
      <c r="I171" s="97"/>
      <c r="J171" s="97"/>
      <c r="K171" s="97"/>
      <c r="L171" s="97"/>
      <c r="M171" s="97"/>
    </row>
    <row r="172" spans="1:13" s="80" customFormat="1" ht="12.75" customHeight="1">
      <c r="A172" s="85"/>
      <c r="B172" s="93">
        <v>1</v>
      </c>
      <c r="C172" s="93">
        <v>711115</v>
      </c>
      <c r="D172" s="276" t="s">
        <v>356</v>
      </c>
      <c r="E172" s="99">
        <v>300</v>
      </c>
      <c r="F172" s="172">
        <v>300</v>
      </c>
      <c r="G172" s="172" t="s">
        <v>478</v>
      </c>
      <c r="H172" s="87"/>
      <c r="I172" s="79"/>
      <c r="J172" s="79"/>
      <c r="K172" s="79"/>
      <c r="L172" s="79"/>
      <c r="M172" s="79"/>
    </row>
    <row r="173" spans="1:13" s="80" customFormat="1" ht="12.75" customHeight="1">
      <c r="A173" s="88"/>
      <c r="B173" s="93"/>
      <c r="C173" s="94">
        <v>714100</v>
      </c>
      <c r="D173" s="275" t="s">
        <v>11</v>
      </c>
      <c r="E173" s="95">
        <f>E174+E178</f>
        <v>1813000</v>
      </c>
      <c r="F173" s="170">
        <f>F174+F178</f>
        <v>1707000</v>
      </c>
      <c r="G173" s="171">
        <f>G174+G178</f>
        <v>1760000</v>
      </c>
      <c r="H173" s="87"/>
      <c r="I173" s="79"/>
      <c r="J173" s="79"/>
      <c r="K173" s="79"/>
      <c r="L173" s="79"/>
      <c r="M173" s="79"/>
    </row>
    <row r="174" spans="1:13" s="84" customFormat="1" ht="12.75" customHeight="1">
      <c r="A174" s="85"/>
      <c r="B174" s="93">
        <v>2</v>
      </c>
      <c r="C174" s="93">
        <v>714110</v>
      </c>
      <c r="D174" s="276" t="s">
        <v>220</v>
      </c>
      <c r="E174" s="99">
        <f>+E175+E176+E177</f>
        <v>290000</v>
      </c>
      <c r="F174" s="173">
        <f>+F175+F176+F177</f>
        <v>290000</v>
      </c>
      <c r="G174" s="174">
        <f>+G175+G176+G177</f>
        <v>290000</v>
      </c>
      <c r="H174" s="87"/>
      <c r="I174" s="83"/>
      <c r="J174" s="83"/>
      <c r="K174" s="83"/>
      <c r="L174" s="83"/>
      <c r="M174" s="83"/>
    </row>
    <row r="175" spans="1:13" s="80" customFormat="1" ht="12.75" customHeight="1">
      <c r="A175" s="85"/>
      <c r="B175" s="93">
        <v>3</v>
      </c>
      <c r="C175" s="93">
        <v>714111</v>
      </c>
      <c r="D175" s="158" t="s">
        <v>225</v>
      </c>
      <c r="E175" s="99">
        <v>35000</v>
      </c>
      <c r="F175" s="172">
        <v>35000</v>
      </c>
      <c r="G175" s="172">
        <v>35000</v>
      </c>
      <c r="H175" s="87"/>
      <c r="I175" s="79"/>
      <c r="J175" s="79"/>
      <c r="K175" s="79"/>
      <c r="L175" s="79"/>
      <c r="M175" s="79"/>
    </row>
    <row r="176" spans="1:13" s="80" customFormat="1" ht="12.75" customHeight="1">
      <c r="A176" s="85"/>
      <c r="B176" s="93">
        <v>4</v>
      </c>
      <c r="C176" s="93">
        <v>714112</v>
      </c>
      <c r="D176" s="158" t="s">
        <v>226</v>
      </c>
      <c r="E176" s="99">
        <v>70000</v>
      </c>
      <c r="F176" s="172">
        <v>70000</v>
      </c>
      <c r="G176" s="172">
        <v>70000</v>
      </c>
      <c r="H176" s="87"/>
      <c r="I176" s="79"/>
      <c r="J176" s="79"/>
      <c r="K176" s="79"/>
      <c r="L176" s="79"/>
      <c r="M176" s="79"/>
    </row>
    <row r="177" spans="1:13" s="82" customFormat="1" ht="12.75" customHeight="1">
      <c r="A177" s="85"/>
      <c r="B177" s="93">
        <v>5</v>
      </c>
      <c r="C177" s="93">
        <v>714113</v>
      </c>
      <c r="D177" s="158" t="s">
        <v>227</v>
      </c>
      <c r="E177" s="99">
        <v>185000</v>
      </c>
      <c r="F177" s="172">
        <v>185000</v>
      </c>
      <c r="G177" s="172">
        <v>185000</v>
      </c>
      <c r="H177" s="87"/>
      <c r="I177" s="81"/>
      <c r="J177" s="81"/>
      <c r="K177" s="81"/>
      <c r="L177" s="81"/>
      <c r="M177" s="81"/>
    </row>
    <row r="178" spans="1:13" s="82" customFormat="1" ht="12.75" customHeight="1">
      <c r="A178" s="88"/>
      <c r="B178" s="93">
        <v>7</v>
      </c>
      <c r="C178" s="93">
        <v>714130</v>
      </c>
      <c r="D178" s="276" t="s">
        <v>221</v>
      </c>
      <c r="E178" s="99">
        <f>+E179+E180</f>
        <v>1523000</v>
      </c>
      <c r="F178" s="173">
        <f>+F179+F180</f>
        <v>1417000</v>
      </c>
      <c r="G178" s="174">
        <f>+G179+G180</f>
        <v>1470000</v>
      </c>
      <c r="H178" s="87"/>
      <c r="I178" s="81"/>
      <c r="J178" s="81"/>
      <c r="K178" s="81"/>
      <c r="L178" s="81"/>
      <c r="M178" s="81"/>
    </row>
    <row r="179" spans="1:13" s="82" customFormat="1" ht="12.75" customHeight="1">
      <c r="A179" s="85"/>
      <c r="B179" s="93">
        <v>8</v>
      </c>
      <c r="C179" s="93">
        <v>714131</v>
      </c>
      <c r="D179" s="158" t="s">
        <v>228</v>
      </c>
      <c r="E179" s="99">
        <v>667000</v>
      </c>
      <c r="F179" s="172">
        <v>667000</v>
      </c>
      <c r="G179" s="172">
        <v>670000</v>
      </c>
      <c r="H179" s="87"/>
      <c r="I179" s="81"/>
      <c r="J179" s="81"/>
      <c r="K179" s="81"/>
      <c r="L179" s="81"/>
      <c r="M179" s="81"/>
    </row>
    <row r="180" spans="1:13" s="82" customFormat="1" ht="12.75" customHeight="1">
      <c r="A180" s="85"/>
      <c r="B180" s="93">
        <v>9</v>
      </c>
      <c r="C180" s="93">
        <v>714132</v>
      </c>
      <c r="D180" s="158" t="s">
        <v>229</v>
      </c>
      <c r="E180" s="99">
        <v>856000</v>
      </c>
      <c r="F180" s="172">
        <v>750000</v>
      </c>
      <c r="G180" s="172">
        <v>800000</v>
      </c>
      <c r="H180" s="87"/>
      <c r="I180" s="81"/>
      <c r="J180" s="81"/>
      <c r="K180" s="81"/>
      <c r="L180" s="81"/>
      <c r="M180" s="81"/>
    </row>
    <row r="181" spans="1:13" s="80" customFormat="1" ht="12.75" customHeight="1">
      <c r="A181" s="85"/>
      <c r="B181" s="93"/>
      <c r="C181" s="94">
        <v>716100</v>
      </c>
      <c r="D181" s="275" t="s">
        <v>33</v>
      </c>
      <c r="E181" s="95">
        <f>E182</f>
        <v>110000</v>
      </c>
      <c r="F181" s="170">
        <f>F182</f>
        <v>110000</v>
      </c>
      <c r="G181" s="171">
        <f>G182</f>
        <v>110000</v>
      </c>
      <c r="H181" s="87"/>
      <c r="I181" s="79"/>
      <c r="J181" s="79"/>
      <c r="K181" s="79"/>
      <c r="L181" s="79"/>
      <c r="M181" s="79"/>
    </row>
    <row r="182" spans="1:13" s="80" customFormat="1" ht="12.75" customHeight="1">
      <c r="A182" s="85"/>
      <c r="B182" s="93">
        <v>10</v>
      </c>
      <c r="C182" s="93">
        <v>716110</v>
      </c>
      <c r="D182" s="276" t="s">
        <v>33</v>
      </c>
      <c r="E182" s="99">
        <v>110000</v>
      </c>
      <c r="F182" s="172">
        <v>110000</v>
      </c>
      <c r="G182" s="172">
        <v>110000</v>
      </c>
      <c r="H182" s="87"/>
      <c r="I182" s="79"/>
      <c r="J182" s="79"/>
      <c r="K182" s="79"/>
      <c r="L182" s="79"/>
      <c r="M182" s="79"/>
    </row>
    <row r="183" spans="1:13" s="80" customFormat="1" ht="12.75" customHeight="1">
      <c r="A183" s="85"/>
      <c r="B183" s="93"/>
      <c r="C183" s="94">
        <v>717100</v>
      </c>
      <c r="D183" s="275" t="s">
        <v>12</v>
      </c>
      <c r="E183" s="95">
        <f>E184++E185+E186</f>
        <v>4268074.89</v>
      </c>
      <c r="F183" s="95">
        <f>F184++F185+F186</f>
        <v>4521507.3</v>
      </c>
      <c r="G183" s="100">
        <f>G184++G185+G186</f>
        <v>4685375.9</v>
      </c>
      <c r="H183" s="87"/>
      <c r="I183" s="79"/>
      <c r="J183" s="79"/>
      <c r="K183" s="79"/>
      <c r="L183" s="79"/>
      <c r="M183" s="79"/>
    </row>
    <row r="184" spans="1:13" s="80" customFormat="1" ht="12.75" customHeight="1">
      <c r="A184" s="88"/>
      <c r="B184" s="93">
        <v>11</v>
      </c>
      <c r="C184" s="93">
        <v>717114</v>
      </c>
      <c r="D184" s="278" t="s">
        <v>494</v>
      </c>
      <c r="E184" s="99">
        <v>221288.14</v>
      </c>
      <c r="F184" s="172">
        <v>224814.64</v>
      </c>
      <c r="G184" s="172">
        <v>228635.02</v>
      </c>
      <c r="H184" s="87"/>
      <c r="I184" s="79"/>
      <c r="J184" s="79"/>
      <c r="K184" s="79"/>
      <c r="L184" s="79"/>
      <c r="M184" s="79"/>
    </row>
    <row r="185" spans="1:13" s="80" customFormat="1" ht="12.75" customHeight="1">
      <c r="A185" s="88"/>
      <c r="B185" s="93"/>
      <c r="C185" s="93">
        <v>717131</v>
      </c>
      <c r="D185" s="258" t="s">
        <v>13</v>
      </c>
      <c r="E185" s="99">
        <v>589545.75</v>
      </c>
      <c r="F185" s="172">
        <v>625952.66</v>
      </c>
      <c r="G185" s="172">
        <v>649268.88</v>
      </c>
      <c r="H185" s="87"/>
      <c r="I185" s="79"/>
      <c r="J185" s="79"/>
      <c r="K185" s="79"/>
      <c r="L185" s="79"/>
      <c r="M185" s="79"/>
    </row>
    <row r="186" spans="1:13" s="80" customFormat="1" ht="12.75" customHeight="1">
      <c r="A186" s="85"/>
      <c r="B186" s="93">
        <v>12</v>
      </c>
      <c r="C186" s="93">
        <v>717141</v>
      </c>
      <c r="D186" s="258" t="s">
        <v>215</v>
      </c>
      <c r="E186" s="99">
        <v>3457241</v>
      </c>
      <c r="F186" s="172">
        <v>3670740</v>
      </c>
      <c r="G186" s="172">
        <v>3807472</v>
      </c>
      <c r="H186" s="87"/>
      <c r="I186" s="79"/>
      <c r="J186" s="79"/>
      <c r="K186" s="79"/>
      <c r="L186" s="79"/>
      <c r="M186" s="79"/>
    </row>
    <row r="187" spans="1:13" s="80" customFormat="1" ht="12.75" customHeight="1">
      <c r="A187" s="85"/>
      <c r="B187" s="94"/>
      <c r="C187" s="94">
        <v>719000</v>
      </c>
      <c r="D187" s="275" t="s">
        <v>218</v>
      </c>
      <c r="E187" s="95">
        <f>E188+E189</f>
        <v>900</v>
      </c>
      <c r="F187" s="170">
        <f>F188+F189</f>
        <v>700</v>
      </c>
      <c r="G187" s="171">
        <f>G188+G189</f>
        <v>700</v>
      </c>
      <c r="H187" s="87"/>
      <c r="I187" s="79"/>
      <c r="J187" s="79"/>
      <c r="K187" s="79"/>
      <c r="L187" s="79"/>
      <c r="M187" s="79"/>
    </row>
    <row r="188" spans="1:13" s="80" customFormat="1" ht="12.75" customHeight="1">
      <c r="A188" s="85"/>
      <c r="B188" s="93">
        <v>13</v>
      </c>
      <c r="C188" s="93">
        <v>719114</v>
      </c>
      <c r="D188" s="258" t="s">
        <v>216</v>
      </c>
      <c r="E188" s="99">
        <v>300</v>
      </c>
      <c r="F188" s="172">
        <v>100</v>
      </c>
      <c r="G188" s="172">
        <v>100</v>
      </c>
      <c r="H188" s="87"/>
      <c r="I188" s="79"/>
      <c r="J188" s="79"/>
      <c r="K188" s="79"/>
      <c r="L188" s="79"/>
      <c r="M188" s="79"/>
    </row>
    <row r="189" spans="1:13" s="80" customFormat="1" ht="12.75" customHeight="1">
      <c r="A189" s="85"/>
      <c r="B189" s="93">
        <v>14</v>
      </c>
      <c r="C189" s="93">
        <v>719115</v>
      </c>
      <c r="D189" s="258" t="s">
        <v>217</v>
      </c>
      <c r="E189" s="99">
        <v>600</v>
      </c>
      <c r="F189" s="172">
        <v>600</v>
      </c>
      <c r="G189" s="172">
        <v>600</v>
      </c>
      <c r="H189" s="87"/>
      <c r="I189" s="79"/>
      <c r="J189" s="79"/>
      <c r="K189" s="79"/>
      <c r="L189" s="79"/>
      <c r="M189" s="79"/>
    </row>
    <row r="190" spans="1:13" s="80" customFormat="1" ht="12.75" customHeight="1">
      <c r="A190" s="85"/>
      <c r="B190" s="93"/>
      <c r="C190" s="94">
        <v>720000</v>
      </c>
      <c r="D190" s="275" t="s">
        <v>15</v>
      </c>
      <c r="E190" s="95">
        <f>E191+E194+E196+E198+E204+E212+E215+E217</f>
        <v>2734136.1100000003</v>
      </c>
      <c r="F190" s="95">
        <f>F191+F194+F196+F198+F204+F212+F215+F217</f>
        <v>2538492.7</v>
      </c>
      <c r="G190" s="171">
        <f>G191+G194+G196+G198+G204+G212+G215+G217</f>
        <v>2611624.1</v>
      </c>
      <c r="H190" s="87"/>
      <c r="I190" s="79"/>
      <c r="J190" s="79"/>
      <c r="K190" s="79"/>
      <c r="L190" s="79"/>
      <c r="M190" s="79"/>
    </row>
    <row r="191" spans="1:13" s="80" customFormat="1" ht="12.75" customHeight="1">
      <c r="A191" s="85"/>
      <c r="B191" s="93"/>
      <c r="C191" s="94">
        <v>721100</v>
      </c>
      <c r="D191" s="275" t="s">
        <v>16</v>
      </c>
      <c r="E191" s="95">
        <f>E192+E193</f>
        <v>21500</v>
      </c>
      <c r="F191" s="170">
        <f>F192+F193</f>
        <v>18500</v>
      </c>
      <c r="G191" s="171">
        <f>G192+G193</f>
        <v>18500</v>
      </c>
      <c r="H191" s="87"/>
      <c r="I191" s="79"/>
      <c r="J191" s="79"/>
      <c r="K191" s="79"/>
      <c r="L191" s="79"/>
      <c r="M191" s="79"/>
    </row>
    <row r="192" spans="1:13" s="80" customFormat="1" ht="12.75" customHeight="1">
      <c r="A192" s="88"/>
      <c r="B192" s="93">
        <v>15</v>
      </c>
      <c r="C192" s="93">
        <v>721122</v>
      </c>
      <c r="D192" s="276" t="s">
        <v>17</v>
      </c>
      <c r="E192" s="99">
        <v>20000</v>
      </c>
      <c r="F192" s="172">
        <v>17000</v>
      </c>
      <c r="G192" s="172">
        <v>17000</v>
      </c>
      <c r="H192" s="87"/>
      <c r="I192" s="79"/>
      <c r="J192" s="79"/>
      <c r="K192" s="79"/>
      <c r="L192" s="79"/>
      <c r="M192" s="79"/>
    </row>
    <row r="193" spans="1:13" s="80" customFormat="1" ht="12.75" customHeight="1">
      <c r="A193" s="85"/>
      <c r="B193" s="93">
        <v>16</v>
      </c>
      <c r="C193" s="93">
        <v>721129</v>
      </c>
      <c r="D193" s="276" t="s">
        <v>255</v>
      </c>
      <c r="E193" s="99">
        <v>1500</v>
      </c>
      <c r="F193" s="172">
        <v>1500</v>
      </c>
      <c r="G193" s="172">
        <v>1500</v>
      </c>
      <c r="H193" s="87"/>
      <c r="I193" s="79"/>
      <c r="J193" s="79"/>
      <c r="K193" s="79"/>
      <c r="L193" s="79"/>
      <c r="M193" s="79"/>
    </row>
    <row r="194" spans="1:13" s="80" customFormat="1" ht="12.75" customHeight="1">
      <c r="A194" s="85"/>
      <c r="B194" s="93"/>
      <c r="C194" s="94">
        <v>721200</v>
      </c>
      <c r="D194" s="275" t="s">
        <v>68</v>
      </c>
      <c r="E194" s="95">
        <f>E195</f>
        <v>350</v>
      </c>
      <c r="F194" s="170">
        <f>F195</f>
        <v>350</v>
      </c>
      <c r="G194" s="171">
        <f>G195</f>
        <v>350</v>
      </c>
      <c r="H194" s="87"/>
      <c r="I194" s="79"/>
      <c r="J194" s="79"/>
      <c r="K194" s="79"/>
      <c r="L194" s="79"/>
      <c r="M194" s="79"/>
    </row>
    <row r="195" spans="1:13" s="80" customFormat="1" ht="12.75" customHeight="1">
      <c r="A195" s="85"/>
      <c r="B195" s="93">
        <v>17</v>
      </c>
      <c r="C195" s="93">
        <v>721211</v>
      </c>
      <c r="D195" s="276" t="s">
        <v>18</v>
      </c>
      <c r="E195" s="99">
        <v>350</v>
      </c>
      <c r="F195" s="172">
        <v>350</v>
      </c>
      <c r="G195" s="172">
        <v>350</v>
      </c>
      <c r="H195" s="87"/>
      <c r="I195" s="79"/>
      <c r="J195" s="79"/>
      <c r="K195" s="79"/>
      <c r="L195" s="79"/>
      <c r="M195" s="79"/>
    </row>
    <row r="196" spans="1:13" s="80" customFormat="1" ht="12.75" customHeight="1">
      <c r="A196" s="85"/>
      <c r="B196" s="93"/>
      <c r="C196" s="94">
        <v>722300</v>
      </c>
      <c r="D196" s="288" t="s">
        <v>19</v>
      </c>
      <c r="E196" s="95">
        <f>SUM(E197:E197)</f>
        <v>393000</v>
      </c>
      <c r="F196" s="170">
        <f>SUM(F197:F197)</f>
        <v>390000</v>
      </c>
      <c r="G196" s="171">
        <f>SUM(G197:G197)</f>
        <v>390000</v>
      </c>
      <c r="H196" s="87"/>
      <c r="I196" s="79"/>
      <c r="J196" s="79"/>
      <c r="K196" s="79"/>
      <c r="L196" s="79"/>
      <c r="M196" s="79"/>
    </row>
    <row r="197" spans="1:13" s="84" customFormat="1" ht="12.75" customHeight="1">
      <c r="A197" s="88"/>
      <c r="B197" s="93">
        <v>18</v>
      </c>
      <c r="C197" s="93">
        <v>722322</v>
      </c>
      <c r="D197" s="276" t="s">
        <v>20</v>
      </c>
      <c r="E197" s="99">
        <v>393000</v>
      </c>
      <c r="F197" s="172">
        <v>390000</v>
      </c>
      <c r="G197" s="172">
        <v>390000</v>
      </c>
      <c r="H197" s="87"/>
      <c r="I197" s="83"/>
      <c r="J197" s="83"/>
      <c r="K197" s="83"/>
      <c r="L197" s="83"/>
      <c r="M197" s="83"/>
    </row>
    <row r="198" spans="1:13" s="80" customFormat="1" ht="12.75" customHeight="1">
      <c r="A198" s="85"/>
      <c r="B198" s="93"/>
      <c r="C198" s="94">
        <v>722400</v>
      </c>
      <c r="D198" s="275" t="s">
        <v>69</v>
      </c>
      <c r="E198" s="100">
        <f>SUM(E199:E203)</f>
        <v>1837766.11</v>
      </c>
      <c r="F198" s="171">
        <f>SUM(F199:F203)</f>
        <v>1667442.7</v>
      </c>
      <c r="G198" s="171">
        <f>SUM(G199:G203)</f>
        <v>1740574.1</v>
      </c>
      <c r="H198" s="87"/>
      <c r="I198" s="79"/>
      <c r="J198" s="79"/>
      <c r="K198" s="79"/>
      <c r="L198" s="79"/>
      <c r="M198" s="79"/>
    </row>
    <row r="199" spans="1:13" s="80" customFormat="1" ht="12" customHeight="1">
      <c r="A199" s="85"/>
      <c r="B199" s="93">
        <v>19</v>
      </c>
      <c r="C199" s="93">
        <v>722435</v>
      </c>
      <c r="D199" s="258" t="s">
        <v>35</v>
      </c>
      <c r="E199" s="99">
        <f>1472766.11+50000</f>
        <v>1522766.11</v>
      </c>
      <c r="F199" s="172">
        <v>1392442.7</v>
      </c>
      <c r="G199" s="172">
        <v>1465574.1</v>
      </c>
      <c r="H199" s="87"/>
      <c r="I199" s="79"/>
      <c r="J199" s="79"/>
      <c r="K199" s="79"/>
      <c r="L199" s="79"/>
      <c r="M199" s="79"/>
    </row>
    <row r="200" spans="1:13" s="102" customFormat="1" ht="12.75" customHeight="1">
      <c r="A200" s="85"/>
      <c r="B200" s="93">
        <v>20</v>
      </c>
      <c r="C200" s="93">
        <v>722436</v>
      </c>
      <c r="D200" s="258" t="s">
        <v>357</v>
      </c>
      <c r="E200" s="99">
        <v>145000</v>
      </c>
      <c r="F200" s="172">
        <v>105000</v>
      </c>
      <c r="G200" s="172">
        <v>105000</v>
      </c>
      <c r="H200" s="87"/>
      <c r="I200" s="101"/>
      <c r="J200" s="101"/>
      <c r="K200" s="101"/>
      <c r="L200" s="101"/>
      <c r="M200" s="101"/>
    </row>
    <row r="201" spans="1:13" ht="12.75" customHeight="1">
      <c r="A201" s="85"/>
      <c r="B201" s="93">
        <v>21</v>
      </c>
      <c r="C201" s="93">
        <v>722437</v>
      </c>
      <c r="D201" s="276" t="s">
        <v>23</v>
      </c>
      <c r="E201" s="99">
        <v>10000</v>
      </c>
      <c r="F201" s="172">
        <v>10000</v>
      </c>
      <c r="G201" s="172">
        <v>10000</v>
      </c>
      <c r="H201" s="43"/>
      <c r="I201" s="44"/>
      <c r="J201" s="44"/>
      <c r="K201" s="44"/>
      <c r="L201" s="44"/>
      <c r="M201" s="44"/>
    </row>
    <row r="202" spans="1:13" ht="12.75" customHeight="1">
      <c r="A202" s="85"/>
      <c r="B202" s="93">
        <v>22</v>
      </c>
      <c r="C202" s="93">
        <v>722442</v>
      </c>
      <c r="D202" s="258" t="s">
        <v>21</v>
      </c>
      <c r="E202" s="99">
        <v>100000</v>
      </c>
      <c r="F202" s="172">
        <v>100000</v>
      </c>
      <c r="G202" s="172">
        <v>100000</v>
      </c>
      <c r="H202" s="43"/>
      <c r="I202" s="44"/>
      <c r="J202" s="44"/>
      <c r="K202" s="44"/>
      <c r="L202" s="44"/>
      <c r="M202" s="44"/>
    </row>
    <row r="203" spans="1:13" ht="12.75" customHeight="1">
      <c r="A203" s="103"/>
      <c r="B203" s="93">
        <v>23</v>
      </c>
      <c r="C203" s="93">
        <v>722461</v>
      </c>
      <c r="D203" s="276" t="s">
        <v>22</v>
      </c>
      <c r="E203" s="99">
        <v>60000</v>
      </c>
      <c r="F203" s="172">
        <v>60000</v>
      </c>
      <c r="G203" s="172">
        <v>60000</v>
      </c>
      <c r="H203" s="43"/>
      <c r="I203" s="44"/>
      <c r="J203" s="44"/>
      <c r="K203" s="44"/>
      <c r="L203" s="44"/>
      <c r="M203" s="44"/>
    </row>
    <row r="204" spans="1:13" ht="12.75" customHeight="1">
      <c r="A204" s="103"/>
      <c r="B204" s="94"/>
      <c r="C204" s="94">
        <v>722500</v>
      </c>
      <c r="D204" s="275" t="s">
        <v>70</v>
      </c>
      <c r="E204" s="95">
        <f>SUM(E205:E211)</f>
        <v>416020</v>
      </c>
      <c r="F204" s="95">
        <f>SUM(F205:F211)</f>
        <v>402000</v>
      </c>
      <c r="G204" s="100">
        <f>SUM(G205:G211)</f>
        <v>402000</v>
      </c>
      <c r="H204" s="43"/>
      <c r="I204" s="44"/>
      <c r="J204" s="44"/>
      <c r="K204" s="44"/>
      <c r="L204" s="44"/>
      <c r="M204" s="44"/>
    </row>
    <row r="205" spans="1:13" ht="12.75" customHeight="1">
      <c r="A205" s="103"/>
      <c r="B205" s="93">
        <v>24</v>
      </c>
      <c r="C205" s="93">
        <v>722515</v>
      </c>
      <c r="D205" s="276" t="s">
        <v>71</v>
      </c>
      <c r="E205" s="99">
        <v>12000</v>
      </c>
      <c r="F205" s="172">
        <v>10000</v>
      </c>
      <c r="G205" s="172">
        <v>10000</v>
      </c>
      <c r="H205" s="43"/>
      <c r="I205" s="44"/>
      <c r="J205" s="44"/>
      <c r="K205" s="44"/>
      <c r="L205" s="44"/>
      <c r="M205" s="44"/>
    </row>
    <row r="206" spans="1:13" ht="12.75" customHeight="1">
      <c r="A206" s="103"/>
      <c r="B206" s="93">
        <v>25</v>
      </c>
      <c r="C206" s="93">
        <v>722516</v>
      </c>
      <c r="D206" s="276" t="s">
        <v>222</v>
      </c>
      <c r="E206" s="99">
        <v>79000</v>
      </c>
      <c r="F206" s="172">
        <v>79000</v>
      </c>
      <c r="G206" s="174">
        <v>79000</v>
      </c>
      <c r="H206" s="43"/>
      <c r="I206" s="44"/>
      <c r="J206" s="44"/>
      <c r="K206" s="44"/>
      <c r="L206" s="44"/>
      <c r="M206" s="44"/>
    </row>
    <row r="207" spans="1:13" ht="12.75" customHeight="1">
      <c r="A207" s="103"/>
      <c r="B207" s="93">
        <v>26</v>
      </c>
      <c r="C207" s="93">
        <v>722531</v>
      </c>
      <c r="D207" s="258" t="s">
        <v>24</v>
      </c>
      <c r="E207" s="99">
        <v>50000</v>
      </c>
      <c r="F207" s="172">
        <v>45000</v>
      </c>
      <c r="G207" s="172">
        <v>45000</v>
      </c>
      <c r="H207" s="43"/>
      <c r="I207" s="44"/>
      <c r="J207" s="44"/>
      <c r="K207" s="44"/>
      <c r="L207" s="44"/>
      <c r="M207" s="44"/>
    </row>
    <row r="208" spans="1:13" ht="12.75" customHeight="1">
      <c r="A208" s="103"/>
      <c r="B208" s="93">
        <v>27</v>
      </c>
      <c r="C208" s="93">
        <v>722532</v>
      </c>
      <c r="D208" s="258" t="s">
        <v>26</v>
      </c>
      <c r="E208" s="99">
        <v>152000</v>
      </c>
      <c r="F208" s="172">
        <v>145000</v>
      </c>
      <c r="G208" s="172">
        <v>145000</v>
      </c>
      <c r="H208" s="43"/>
      <c r="I208" s="44"/>
      <c r="J208" s="44"/>
      <c r="K208" s="44"/>
      <c r="L208" s="44"/>
      <c r="M208" s="44"/>
    </row>
    <row r="209" spans="1:13" ht="12.75" customHeight="1">
      <c r="A209" s="103"/>
      <c r="B209" s="93">
        <v>28</v>
      </c>
      <c r="C209" s="93">
        <v>722581</v>
      </c>
      <c r="D209" s="258" t="s">
        <v>34</v>
      </c>
      <c r="E209" s="99">
        <v>109000</v>
      </c>
      <c r="F209" s="172">
        <v>112000</v>
      </c>
      <c r="G209" s="172">
        <v>112000</v>
      </c>
      <c r="H209" s="43"/>
      <c r="I209" s="44"/>
      <c r="J209" s="44"/>
      <c r="K209" s="44"/>
      <c r="L209" s="44"/>
      <c r="M209" s="44"/>
    </row>
    <row r="210" spans="1:13" ht="12.75" customHeight="1">
      <c r="A210" s="103"/>
      <c r="B210" s="93"/>
      <c r="C210" s="93">
        <v>722582</v>
      </c>
      <c r="D210" s="258" t="s">
        <v>14</v>
      </c>
      <c r="E210" s="99">
        <v>14000</v>
      </c>
      <c r="F210" s="172">
        <v>11000</v>
      </c>
      <c r="G210" s="172">
        <v>11000</v>
      </c>
      <c r="H210" s="43"/>
      <c r="I210" s="44"/>
      <c r="J210" s="44"/>
      <c r="K210" s="44"/>
      <c r="L210" s="44"/>
      <c r="M210" s="44"/>
    </row>
    <row r="211" spans="1:13" ht="14.25" customHeight="1">
      <c r="A211" s="85"/>
      <c r="B211" s="93">
        <v>29</v>
      </c>
      <c r="C211" s="249">
        <v>722583</v>
      </c>
      <c r="D211" s="257" t="s">
        <v>495</v>
      </c>
      <c r="E211" s="99">
        <v>20</v>
      </c>
      <c r="F211" s="172"/>
      <c r="G211" s="172"/>
      <c r="H211" s="43"/>
      <c r="I211" s="44"/>
      <c r="J211" s="44"/>
      <c r="K211" s="44"/>
      <c r="L211" s="44"/>
      <c r="M211" s="44"/>
    </row>
    <row r="212" spans="1:13" ht="12.75" customHeight="1">
      <c r="A212" s="85"/>
      <c r="B212" s="94"/>
      <c r="C212" s="94">
        <v>722600</v>
      </c>
      <c r="D212" s="288" t="s">
        <v>25</v>
      </c>
      <c r="E212" s="95">
        <f>SUM(E213:E214)</f>
        <v>15500</v>
      </c>
      <c r="F212" s="170">
        <f>SUM(F213:F214)</f>
        <v>15200</v>
      </c>
      <c r="G212" s="171">
        <f>SUM(G213:G214)</f>
        <v>15200</v>
      </c>
      <c r="H212" s="43"/>
      <c r="I212" s="44"/>
      <c r="J212" s="44"/>
      <c r="K212" s="44"/>
      <c r="L212" s="44"/>
      <c r="M212" s="44"/>
    </row>
    <row r="213" spans="1:13" ht="12.75" customHeight="1">
      <c r="A213" s="85"/>
      <c r="B213" s="93">
        <v>30</v>
      </c>
      <c r="C213" s="93">
        <v>722611</v>
      </c>
      <c r="D213" s="258" t="s">
        <v>223</v>
      </c>
      <c r="E213" s="99">
        <v>13000</v>
      </c>
      <c r="F213" s="172">
        <v>13000</v>
      </c>
      <c r="G213" s="172">
        <v>13000</v>
      </c>
      <c r="H213" s="43"/>
      <c r="I213" s="44"/>
      <c r="J213" s="44"/>
      <c r="K213" s="44"/>
      <c r="L213" s="44"/>
      <c r="M213" s="44"/>
    </row>
    <row r="214" spans="1:13" ht="12.75" customHeight="1">
      <c r="A214" s="85"/>
      <c r="B214" s="93">
        <v>31</v>
      </c>
      <c r="C214" s="93">
        <v>722621</v>
      </c>
      <c r="D214" s="258" t="s">
        <v>237</v>
      </c>
      <c r="E214" s="99">
        <v>2500</v>
      </c>
      <c r="F214" s="172">
        <v>2200</v>
      </c>
      <c r="G214" s="172">
        <v>2200</v>
      </c>
      <c r="H214" s="43"/>
      <c r="I214" s="44"/>
      <c r="J214" s="44"/>
      <c r="K214" s="44"/>
      <c r="L214" s="44"/>
      <c r="M214" s="44"/>
    </row>
    <row r="215" spans="1:13" ht="12.75" customHeight="1">
      <c r="A215" s="85"/>
      <c r="B215" s="94"/>
      <c r="C215" s="94">
        <v>722700</v>
      </c>
      <c r="D215" s="288" t="s">
        <v>72</v>
      </c>
      <c r="E215" s="95">
        <f>SUM(E216:E216)</f>
        <v>40000</v>
      </c>
      <c r="F215" s="170">
        <f>SUM(F216:F216)</f>
        <v>35000</v>
      </c>
      <c r="G215" s="171">
        <f>SUM(G216:G216)</f>
        <v>35000</v>
      </c>
      <c r="H215" s="43"/>
      <c r="I215" s="44"/>
      <c r="J215" s="44"/>
      <c r="K215" s="44"/>
      <c r="L215" s="44"/>
      <c r="M215" s="44"/>
    </row>
    <row r="216" spans="1:13" ht="12.75" customHeight="1">
      <c r="A216" s="85"/>
      <c r="B216" s="93">
        <v>32</v>
      </c>
      <c r="C216" s="93">
        <v>722791</v>
      </c>
      <c r="D216" s="258" t="s">
        <v>36</v>
      </c>
      <c r="E216" s="99">
        <v>40000</v>
      </c>
      <c r="F216" s="172">
        <v>35000</v>
      </c>
      <c r="G216" s="172">
        <v>35000</v>
      </c>
      <c r="H216" s="43"/>
      <c r="I216" s="44"/>
      <c r="J216" s="44"/>
      <c r="K216" s="44"/>
      <c r="L216" s="44"/>
      <c r="M216" s="44"/>
    </row>
    <row r="217" spans="1:13" ht="12.75" customHeight="1">
      <c r="A217" s="85"/>
      <c r="B217" s="93"/>
      <c r="C217" s="94">
        <v>723100</v>
      </c>
      <c r="D217" s="288" t="s">
        <v>54</v>
      </c>
      <c r="E217" s="95">
        <f>E218</f>
        <v>10000</v>
      </c>
      <c r="F217" s="170">
        <f>F218</f>
        <v>10000</v>
      </c>
      <c r="G217" s="171">
        <f>G218</f>
        <v>10000</v>
      </c>
      <c r="H217" s="43"/>
      <c r="I217" s="44"/>
      <c r="J217" s="44"/>
      <c r="K217" s="44"/>
      <c r="L217" s="44"/>
      <c r="M217" s="44"/>
    </row>
    <row r="218" spans="1:13" ht="12.75" customHeight="1">
      <c r="A218" s="85"/>
      <c r="B218" s="93">
        <v>33</v>
      </c>
      <c r="C218" s="93">
        <v>723133</v>
      </c>
      <c r="D218" s="258" t="s">
        <v>54</v>
      </c>
      <c r="E218" s="99">
        <v>10000</v>
      </c>
      <c r="F218" s="172">
        <v>10000</v>
      </c>
      <c r="G218" s="172">
        <v>10000</v>
      </c>
      <c r="H218" s="43"/>
      <c r="I218" s="44"/>
      <c r="J218" s="44"/>
      <c r="K218" s="44"/>
      <c r="L218" s="44"/>
      <c r="M218" s="44"/>
    </row>
    <row r="219" spans="1:13" ht="12.75" customHeight="1">
      <c r="A219" s="85"/>
      <c r="B219" s="93"/>
      <c r="C219" s="94">
        <v>730000</v>
      </c>
      <c r="D219" s="275" t="s">
        <v>53</v>
      </c>
      <c r="E219" s="95">
        <f>E220+E223</f>
        <v>259189</v>
      </c>
      <c r="F219" s="170">
        <f>F220+F223</f>
        <v>262000</v>
      </c>
      <c r="G219" s="171">
        <f>G220+G223</f>
        <v>262000</v>
      </c>
      <c r="H219" s="43"/>
      <c r="I219" s="44"/>
      <c r="J219" s="44"/>
      <c r="K219" s="44"/>
      <c r="L219" s="44"/>
      <c r="M219" s="44"/>
    </row>
    <row r="220" spans="1:13" ht="12.75" customHeight="1">
      <c r="A220" s="85"/>
      <c r="B220" s="93"/>
      <c r="C220" s="94">
        <v>732100</v>
      </c>
      <c r="D220" s="275" t="s">
        <v>73</v>
      </c>
      <c r="E220" s="95">
        <f>E221</f>
        <v>250000</v>
      </c>
      <c r="F220" s="170">
        <f>F221</f>
        <v>250000</v>
      </c>
      <c r="G220" s="171">
        <f>G221</f>
        <v>250000</v>
      </c>
      <c r="H220" s="43"/>
      <c r="I220" s="44"/>
      <c r="J220" s="44"/>
      <c r="K220" s="44"/>
      <c r="L220" s="44"/>
      <c r="M220" s="44"/>
    </row>
    <row r="221" spans="1:13" ht="12.75" customHeight="1">
      <c r="A221" s="85"/>
      <c r="B221" s="93"/>
      <c r="C221" s="93">
        <v>732114</v>
      </c>
      <c r="D221" s="276" t="s">
        <v>213</v>
      </c>
      <c r="E221" s="99">
        <f>SUM(E222:E222)</f>
        <v>250000</v>
      </c>
      <c r="F221" s="173">
        <f>SUM(F222:F222)</f>
        <v>250000</v>
      </c>
      <c r="G221" s="174">
        <f>SUM(G222:G222)</f>
        <v>250000</v>
      </c>
      <c r="H221" s="43"/>
      <c r="I221" s="44"/>
      <c r="J221" s="44"/>
      <c r="K221" s="44"/>
      <c r="L221" s="44"/>
      <c r="M221" s="44"/>
    </row>
    <row r="222" spans="1:13" ht="12.75" customHeight="1">
      <c r="A222" s="85"/>
      <c r="B222" s="93">
        <v>34</v>
      </c>
      <c r="C222" s="93"/>
      <c r="D222" s="258" t="s">
        <v>212</v>
      </c>
      <c r="E222" s="99">
        <v>250000</v>
      </c>
      <c r="F222" s="172">
        <v>250000</v>
      </c>
      <c r="G222" s="172">
        <v>250000</v>
      </c>
      <c r="H222" s="43"/>
      <c r="I222" s="44"/>
      <c r="J222" s="44"/>
      <c r="K222" s="44"/>
      <c r="L222" s="44"/>
      <c r="M222" s="44"/>
    </row>
    <row r="223" spans="1:13" ht="12.75" customHeight="1">
      <c r="A223" s="85"/>
      <c r="B223" s="94"/>
      <c r="C223" s="94">
        <v>733000</v>
      </c>
      <c r="D223" s="288" t="s">
        <v>46</v>
      </c>
      <c r="E223" s="95">
        <f>E224</f>
        <v>9189</v>
      </c>
      <c r="F223" s="170">
        <f>F224</f>
        <v>12000</v>
      </c>
      <c r="G223" s="171">
        <f>G224</f>
        <v>12000</v>
      </c>
      <c r="H223" s="43"/>
      <c r="I223" s="44"/>
      <c r="J223" s="44"/>
      <c r="K223" s="44"/>
      <c r="L223" s="44"/>
      <c r="M223" s="44"/>
    </row>
    <row r="224" spans="1:13" ht="12.75" customHeight="1">
      <c r="A224" s="85"/>
      <c r="B224" s="93">
        <v>35</v>
      </c>
      <c r="C224" s="93">
        <v>733112</v>
      </c>
      <c r="D224" s="258" t="s">
        <v>210</v>
      </c>
      <c r="E224" s="99">
        <v>9189</v>
      </c>
      <c r="F224" s="172">
        <v>12000</v>
      </c>
      <c r="G224" s="172">
        <v>12000</v>
      </c>
      <c r="H224" s="43"/>
      <c r="I224" s="44"/>
      <c r="J224" s="44"/>
      <c r="K224" s="44"/>
      <c r="L224" s="44"/>
      <c r="M224" s="44"/>
    </row>
    <row r="225" spans="1:13" ht="12.75" customHeight="1">
      <c r="A225" s="85"/>
      <c r="B225" s="104"/>
      <c r="C225" s="94">
        <v>740000</v>
      </c>
      <c r="D225" s="275" t="s">
        <v>374</v>
      </c>
      <c r="E225" s="95">
        <f>E226</f>
        <v>2790000</v>
      </c>
      <c r="F225" s="95">
        <f>F226</f>
        <v>1530000</v>
      </c>
      <c r="G225" s="100">
        <f>G226</f>
        <v>1530000</v>
      </c>
      <c r="H225" s="43"/>
      <c r="I225" s="44"/>
      <c r="J225" s="44"/>
      <c r="K225" s="44"/>
      <c r="L225" s="44"/>
      <c r="M225" s="44"/>
    </row>
    <row r="226" spans="1:13" ht="12.75" customHeight="1">
      <c r="A226" s="85"/>
      <c r="B226" s="104"/>
      <c r="C226" s="94">
        <v>742100</v>
      </c>
      <c r="D226" s="275" t="s">
        <v>375</v>
      </c>
      <c r="E226" s="95">
        <f>+E227+E229+E232+E242</f>
        <v>2790000</v>
      </c>
      <c r="F226" s="95">
        <f>+F227+F229+F232+F242</f>
        <v>1530000</v>
      </c>
      <c r="G226" s="100">
        <f>+G227+G229+G232+G242</f>
        <v>1530000</v>
      </c>
      <c r="H226" s="43"/>
      <c r="I226" s="44"/>
      <c r="J226" s="44"/>
      <c r="K226" s="44"/>
      <c r="L226" s="44"/>
      <c r="M226" s="44"/>
    </row>
    <row r="227" spans="1:13" ht="12.75" customHeight="1">
      <c r="A227" s="85"/>
      <c r="B227" s="104">
        <v>36</v>
      </c>
      <c r="C227" s="250">
        <v>742111</v>
      </c>
      <c r="D227" s="280" t="s">
        <v>496</v>
      </c>
      <c r="E227" s="173">
        <f>E228</f>
        <v>200000</v>
      </c>
      <c r="F227" s="173"/>
      <c r="G227" s="174"/>
      <c r="H227" s="43"/>
      <c r="I227" s="44"/>
      <c r="J227" s="44"/>
      <c r="K227" s="44"/>
      <c r="L227" s="44"/>
      <c r="M227" s="44"/>
    </row>
    <row r="228" spans="1:13" ht="25.5" customHeight="1">
      <c r="A228" s="85"/>
      <c r="B228" s="104"/>
      <c r="C228" s="94"/>
      <c r="D228" s="274" t="s">
        <v>497</v>
      </c>
      <c r="E228" s="173">
        <v>200000</v>
      </c>
      <c r="F228" s="173"/>
      <c r="G228" s="174"/>
      <c r="H228" s="43"/>
      <c r="I228" s="44"/>
      <c r="J228" s="44"/>
      <c r="K228" s="44"/>
      <c r="L228" s="44"/>
      <c r="M228" s="44"/>
    </row>
    <row r="229" spans="1:13" ht="12.75" customHeight="1">
      <c r="A229" s="85"/>
      <c r="B229" s="104">
        <v>37</v>
      </c>
      <c r="C229" s="93">
        <v>742112</v>
      </c>
      <c r="D229" s="276" t="s">
        <v>376</v>
      </c>
      <c r="E229" s="99">
        <f>E230+E231</f>
        <v>120000</v>
      </c>
      <c r="F229" s="99">
        <f>F230+F231</f>
        <v>80000</v>
      </c>
      <c r="G229" s="307">
        <f>G230+G231</f>
        <v>80000</v>
      </c>
      <c r="H229" s="43"/>
      <c r="I229" s="44"/>
      <c r="J229" s="44"/>
      <c r="K229" s="44"/>
      <c r="L229" s="44"/>
      <c r="M229" s="44"/>
    </row>
    <row r="230" spans="1:13" ht="12.75" customHeight="1">
      <c r="A230" s="85"/>
      <c r="B230" s="104"/>
      <c r="C230" s="93"/>
      <c r="D230" s="273" t="s">
        <v>462</v>
      </c>
      <c r="E230" s="99">
        <v>40000</v>
      </c>
      <c r="F230" s="172"/>
      <c r="G230" s="172"/>
      <c r="H230" s="43"/>
      <c r="I230" s="44"/>
      <c r="J230" s="44"/>
      <c r="K230" s="44"/>
      <c r="L230" s="44"/>
      <c r="M230" s="44"/>
    </row>
    <row r="231" spans="1:13" ht="12.75" customHeight="1">
      <c r="A231" s="88"/>
      <c r="B231" s="104"/>
      <c r="C231" s="93"/>
      <c r="D231" s="273" t="s">
        <v>463</v>
      </c>
      <c r="E231" s="99">
        <v>80000</v>
      </c>
      <c r="F231" s="172">
        <v>80000</v>
      </c>
      <c r="G231" s="172">
        <v>80000</v>
      </c>
      <c r="H231" s="43"/>
      <c r="I231" s="44"/>
      <c r="J231" s="44"/>
      <c r="K231" s="44"/>
      <c r="L231" s="44"/>
      <c r="M231" s="44"/>
    </row>
    <row r="232" spans="1:13" ht="12.75" customHeight="1">
      <c r="A232" s="85"/>
      <c r="B232" s="104">
        <v>38</v>
      </c>
      <c r="C232" s="93">
        <v>742114</v>
      </c>
      <c r="D232" s="276" t="s">
        <v>377</v>
      </c>
      <c r="E232" s="99">
        <f>SUM(E233:E241)</f>
        <v>2450000</v>
      </c>
      <c r="F232" s="173">
        <f>SUM(F233:F241)</f>
        <v>1450000</v>
      </c>
      <c r="G232" s="174">
        <f>SUM(G233:G241)</f>
        <v>1450000</v>
      </c>
      <c r="H232" s="43"/>
      <c r="I232" s="44"/>
      <c r="J232" s="44"/>
      <c r="K232" s="44"/>
      <c r="L232" s="44"/>
      <c r="M232" s="44"/>
    </row>
    <row r="233" spans="1:13" ht="12.75" customHeight="1">
      <c r="A233" s="85"/>
      <c r="B233" s="104"/>
      <c r="C233" s="93"/>
      <c r="D233" s="258" t="s">
        <v>358</v>
      </c>
      <c r="E233" s="99">
        <v>250000</v>
      </c>
      <c r="F233" s="172">
        <v>300000</v>
      </c>
      <c r="G233" s="172">
        <v>300000</v>
      </c>
      <c r="H233" s="43"/>
      <c r="I233" s="44"/>
      <c r="J233" s="44"/>
      <c r="K233" s="44"/>
      <c r="L233" s="44"/>
      <c r="M233" s="44"/>
    </row>
    <row r="234" spans="1:13" ht="12.75" customHeight="1">
      <c r="A234" s="85"/>
      <c r="B234" s="104"/>
      <c r="C234" s="93"/>
      <c r="D234" s="273" t="s">
        <v>409</v>
      </c>
      <c r="E234" s="99">
        <v>50000</v>
      </c>
      <c r="F234" s="172">
        <v>50000</v>
      </c>
      <c r="G234" s="172">
        <v>50000</v>
      </c>
      <c r="H234" s="43"/>
      <c r="I234" s="44"/>
      <c r="J234" s="44"/>
      <c r="K234" s="44"/>
      <c r="L234" s="44"/>
      <c r="M234" s="44"/>
    </row>
    <row r="235" spans="1:13" ht="21.75" customHeight="1">
      <c r="A235" s="85"/>
      <c r="B235" s="104"/>
      <c r="C235" s="93"/>
      <c r="D235" s="274" t="s">
        <v>498</v>
      </c>
      <c r="E235" s="99">
        <v>450000</v>
      </c>
      <c r="F235" s="172"/>
      <c r="G235" s="172"/>
      <c r="H235" s="43"/>
      <c r="I235" s="44"/>
      <c r="J235" s="44"/>
      <c r="K235" s="44"/>
      <c r="L235" s="44"/>
      <c r="M235" s="44"/>
    </row>
    <row r="236" spans="2:13" ht="21.75" customHeight="1">
      <c r="B236" s="104"/>
      <c r="C236" s="93"/>
      <c r="D236" s="273" t="s">
        <v>412</v>
      </c>
      <c r="E236" s="99">
        <v>350000</v>
      </c>
      <c r="F236" s="172">
        <v>500000</v>
      </c>
      <c r="G236" s="172">
        <v>500000</v>
      </c>
      <c r="H236" s="43"/>
      <c r="I236" s="44"/>
      <c r="J236" s="44"/>
      <c r="K236" s="44"/>
      <c r="L236" s="44"/>
      <c r="M236" s="44"/>
    </row>
    <row r="237" spans="2:13" ht="12.75" customHeight="1">
      <c r="B237" s="104"/>
      <c r="C237" s="93"/>
      <c r="D237" s="274" t="s">
        <v>499</v>
      </c>
      <c r="E237" s="99">
        <v>400000</v>
      </c>
      <c r="F237" s="172"/>
      <c r="G237" s="172"/>
      <c r="H237" s="43"/>
      <c r="I237" s="44"/>
      <c r="J237" s="44"/>
      <c r="K237" s="44"/>
      <c r="L237" s="44"/>
      <c r="M237" s="44"/>
    </row>
    <row r="238" spans="2:13" ht="12.75" customHeight="1">
      <c r="B238" s="104"/>
      <c r="C238" s="93"/>
      <c r="D238" s="273" t="s">
        <v>399</v>
      </c>
      <c r="E238" s="99">
        <v>100000</v>
      </c>
      <c r="F238" s="172"/>
      <c r="G238" s="172"/>
      <c r="H238" s="43"/>
      <c r="I238" s="44"/>
      <c r="J238" s="44"/>
      <c r="K238" s="44"/>
      <c r="L238" s="44"/>
      <c r="M238" s="44"/>
    </row>
    <row r="239" spans="2:13" ht="23.25" customHeight="1">
      <c r="B239" s="104"/>
      <c r="C239" s="93"/>
      <c r="D239" s="273" t="s">
        <v>464</v>
      </c>
      <c r="E239" s="99">
        <v>500000</v>
      </c>
      <c r="F239" s="172">
        <v>500000</v>
      </c>
      <c r="G239" s="172">
        <v>500000</v>
      </c>
      <c r="H239" s="43"/>
      <c r="I239" s="44"/>
      <c r="J239" s="44"/>
      <c r="K239" s="44"/>
      <c r="L239" s="44"/>
      <c r="M239" s="44"/>
    </row>
    <row r="240" spans="2:13" ht="13.5" customHeight="1">
      <c r="B240" s="104"/>
      <c r="C240" s="93"/>
      <c r="D240" s="274" t="s">
        <v>500</v>
      </c>
      <c r="E240" s="99">
        <v>50000</v>
      </c>
      <c r="F240" s="172"/>
      <c r="G240" s="172"/>
      <c r="H240" s="43"/>
      <c r="I240" s="44"/>
      <c r="J240" s="44"/>
      <c r="K240" s="44"/>
      <c r="L240" s="44"/>
      <c r="M240" s="44"/>
    </row>
    <row r="241" spans="2:7" ht="12.75" customHeight="1">
      <c r="B241" s="104"/>
      <c r="C241" s="93"/>
      <c r="D241" s="273" t="s">
        <v>458</v>
      </c>
      <c r="E241" s="99">
        <v>300000</v>
      </c>
      <c r="F241" s="172">
        <v>100000</v>
      </c>
      <c r="G241" s="172">
        <v>100000</v>
      </c>
    </row>
    <row r="242" spans="2:7" ht="12.75" customHeight="1">
      <c r="B242" s="252">
        <v>39</v>
      </c>
      <c r="C242" s="250">
        <v>742116</v>
      </c>
      <c r="D242" s="274" t="s">
        <v>501</v>
      </c>
      <c r="E242" s="173">
        <f>SUM(E243:E243)</f>
        <v>20000</v>
      </c>
      <c r="F242" s="173"/>
      <c r="G242" s="174"/>
    </row>
    <row r="243" spans="2:7" ht="12.75" customHeight="1">
      <c r="B243" s="252"/>
      <c r="C243" s="250"/>
      <c r="D243" s="274" t="s">
        <v>502</v>
      </c>
      <c r="E243" s="173">
        <v>20000</v>
      </c>
      <c r="F243" s="251"/>
      <c r="G243" s="172"/>
    </row>
    <row r="244" spans="2:7" ht="12.75" customHeight="1">
      <c r="B244" s="105"/>
      <c r="C244" s="106">
        <v>810000</v>
      </c>
      <c r="D244" s="289" t="s">
        <v>410</v>
      </c>
      <c r="E244" s="107">
        <f aca="true" t="shared" si="0" ref="E244:G245">+E245</f>
        <v>75000</v>
      </c>
      <c r="F244" s="170">
        <f t="shared" si="0"/>
        <v>100000</v>
      </c>
      <c r="G244" s="171">
        <f t="shared" si="0"/>
        <v>50000</v>
      </c>
    </row>
    <row r="245" spans="2:7" ht="12.75" customHeight="1">
      <c r="B245" s="105"/>
      <c r="C245" s="106">
        <v>811100</v>
      </c>
      <c r="D245" s="289" t="s">
        <v>74</v>
      </c>
      <c r="E245" s="107">
        <f t="shared" si="0"/>
        <v>75000</v>
      </c>
      <c r="F245" s="170">
        <f t="shared" si="0"/>
        <v>100000</v>
      </c>
      <c r="G245" s="171">
        <f t="shared" si="0"/>
        <v>50000</v>
      </c>
    </row>
    <row r="246" spans="2:7" ht="12.75" customHeight="1">
      <c r="B246" s="93">
        <v>40</v>
      </c>
      <c r="C246" s="93">
        <v>811112</v>
      </c>
      <c r="D246" s="276" t="s">
        <v>75</v>
      </c>
      <c r="E246" s="99">
        <v>75000</v>
      </c>
      <c r="F246" s="172">
        <v>100000</v>
      </c>
      <c r="G246" s="172">
        <v>50000</v>
      </c>
    </row>
    <row r="247" spans="2:7" ht="12.75" customHeight="1">
      <c r="B247" s="334" t="s">
        <v>481</v>
      </c>
      <c r="C247" s="335"/>
      <c r="D247" s="336"/>
      <c r="E247" s="95">
        <f>E170+E190+E219+E244+E225</f>
        <v>12050600</v>
      </c>
      <c r="F247" s="95">
        <f>F170+F190+F219+F244+F225</f>
        <v>10770000</v>
      </c>
      <c r="G247" s="100">
        <f>G170+G190+G219+G244+G225</f>
        <v>11010000</v>
      </c>
    </row>
    <row r="248" spans="2:7" ht="12.75" customHeight="1">
      <c r="B248" s="108"/>
      <c r="C248" s="108"/>
      <c r="D248" s="108"/>
      <c r="E248" s="109"/>
      <c r="F248" s="166"/>
      <c r="G248" s="166"/>
    </row>
    <row r="249" spans="2:7" ht="12.75" customHeight="1">
      <c r="B249" s="108"/>
      <c r="C249" s="108"/>
      <c r="D249" s="108"/>
      <c r="E249" s="109"/>
      <c r="F249" s="166"/>
      <c r="G249" s="166"/>
    </row>
    <row r="250" spans="2:7" ht="12.75" customHeight="1">
      <c r="B250" s="108"/>
      <c r="C250" s="108"/>
      <c r="D250" s="108"/>
      <c r="E250" s="109"/>
      <c r="F250" s="166"/>
      <c r="G250" s="166"/>
    </row>
    <row r="251" spans="2:7" ht="12.75" customHeight="1">
      <c r="B251" s="110"/>
      <c r="C251" s="110"/>
      <c r="D251" s="110"/>
      <c r="E251" s="109"/>
      <c r="F251" s="175"/>
      <c r="G251" s="159"/>
    </row>
    <row r="252" spans="2:7" ht="54.75" customHeight="1">
      <c r="B252" s="89" t="s">
        <v>3</v>
      </c>
      <c r="C252" s="89" t="s">
        <v>4</v>
      </c>
      <c r="D252" s="89" t="s">
        <v>5</v>
      </c>
      <c r="E252" s="179" t="s">
        <v>491</v>
      </c>
      <c r="F252" s="167" t="s">
        <v>476</v>
      </c>
      <c r="G252" s="179" t="s">
        <v>492</v>
      </c>
    </row>
    <row r="253" spans="2:7" ht="12.75" customHeight="1">
      <c r="B253" s="90" t="s">
        <v>6</v>
      </c>
      <c r="C253" s="90" t="s">
        <v>7</v>
      </c>
      <c r="D253" s="90" t="s">
        <v>8</v>
      </c>
      <c r="E253" s="92" t="s">
        <v>473</v>
      </c>
      <c r="F253" s="168" t="s">
        <v>474</v>
      </c>
      <c r="G253" s="180" t="s">
        <v>475</v>
      </c>
    </row>
    <row r="254" spans="1:7" s="111" customFormat="1" ht="12.75" customHeight="1">
      <c r="A254" s="52"/>
      <c r="B254" s="255"/>
      <c r="C254" s="255"/>
      <c r="D254" s="270" t="s">
        <v>256</v>
      </c>
      <c r="E254" s="261"/>
      <c r="F254" s="287"/>
      <c r="G254" s="265"/>
    </row>
    <row r="255" spans="1:7" s="111" customFormat="1" ht="12.75" customHeight="1">
      <c r="A255" s="51"/>
      <c r="B255" s="90"/>
      <c r="C255" s="90">
        <v>611000</v>
      </c>
      <c r="D255" s="270" t="s">
        <v>62</v>
      </c>
      <c r="E255" s="261">
        <f>+E256+E257</f>
        <v>2521415.3</v>
      </c>
      <c r="F255" s="262">
        <f>+F256+F257</f>
        <v>2521415.3</v>
      </c>
      <c r="G255" s="260">
        <f>+G256+G257</f>
        <v>2521415.3</v>
      </c>
    </row>
    <row r="256" spans="1:7" s="111" customFormat="1" ht="12.75" customHeight="1">
      <c r="A256" s="51"/>
      <c r="B256" s="255">
        <v>1</v>
      </c>
      <c r="C256" s="255">
        <v>611100</v>
      </c>
      <c r="D256" s="271" t="s">
        <v>208</v>
      </c>
      <c r="E256" s="263">
        <f>E301</f>
        <v>2174415.3</v>
      </c>
      <c r="F256" s="264">
        <f>F301</f>
        <v>2174415.3</v>
      </c>
      <c r="G256" s="259">
        <f>G301</f>
        <v>2174415.3</v>
      </c>
    </row>
    <row r="257" spans="1:7" s="111" customFormat="1" ht="12.75" customHeight="1">
      <c r="A257" s="51"/>
      <c r="B257" s="255">
        <v>2</v>
      </c>
      <c r="C257" s="255">
        <v>611200</v>
      </c>
      <c r="D257" s="271" t="s">
        <v>27</v>
      </c>
      <c r="E257" s="263">
        <f>E304</f>
        <v>347000</v>
      </c>
      <c r="F257" s="264">
        <f>F304</f>
        <v>347000</v>
      </c>
      <c r="G257" s="259">
        <f>G304</f>
        <v>347000</v>
      </c>
    </row>
    <row r="258" spans="1:7" s="111" customFormat="1" ht="12.75" customHeight="1">
      <c r="A258" s="51"/>
      <c r="B258" s="255"/>
      <c r="C258" s="90">
        <v>612000</v>
      </c>
      <c r="D258" s="270" t="s">
        <v>156</v>
      </c>
      <c r="E258" s="261">
        <f>E307</f>
        <v>233313.61000000002</v>
      </c>
      <c r="F258" s="262">
        <f>F307</f>
        <v>233313.61</v>
      </c>
      <c r="G258" s="260">
        <f>G307</f>
        <v>233313.61</v>
      </c>
    </row>
    <row r="259" spans="1:7" s="80" customFormat="1" ht="12.75" customHeight="1">
      <c r="A259" s="51"/>
      <c r="B259" s="255"/>
      <c r="C259" s="90">
        <v>613000</v>
      </c>
      <c r="D259" s="270" t="s">
        <v>157</v>
      </c>
      <c r="E259" s="261">
        <f>SUM(E260:E267)</f>
        <v>1082555.2</v>
      </c>
      <c r="F259" s="262">
        <f>SUM(F260:F267)</f>
        <v>998297.16</v>
      </c>
      <c r="G259" s="260">
        <f>SUM(G260:G267)</f>
        <v>998297.16</v>
      </c>
    </row>
    <row r="260" spans="2:7" ht="12.75" customHeight="1">
      <c r="B260" s="255">
        <v>3</v>
      </c>
      <c r="C260" s="255">
        <v>613100</v>
      </c>
      <c r="D260" s="271" t="s">
        <v>29</v>
      </c>
      <c r="E260" s="263">
        <f>E311</f>
        <v>6000</v>
      </c>
      <c r="F260" s="264">
        <f>F311</f>
        <v>6000</v>
      </c>
      <c r="G260" s="259">
        <f>G311</f>
        <v>6000</v>
      </c>
    </row>
    <row r="261" spans="2:7" ht="12.75" customHeight="1">
      <c r="B261" s="255">
        <v>4</v>
      </c>
      <c r="C261" s="255">
        <v>613200</v>
      </c>
      <c r="D261" s="271" t="s">
        <v>76</v>
      </c>
      <c r="E261" s="263">
        <f>E314</f>
        <v>103500</v>
      </c>
      <c r="F261" s="264">
        <f>F314</f>
        <v>99700</v>
      </c>
      <c r="G261" s="259">
        <f>G314</f>
        <v>99700</v>
      </c>
    </row>
    <row r="262" spans="1:7" s="80" customFormat="1" ht="12.75" customHeight="1">
      <c r="A262" s="51"/>
      <c r="B262" s="255">
        <v>5</v>
      </c>
      <c r="C262" s="255">
        <v>613300</v>
      </c>
      <c r="D262" s="272" t="s">
        <v>77</v>
      </c>
      <c r="E262" s="263">
        <f>E318</f>
        <v>132500</v>
      </c>
      <c r="F262" s="264">
        <f>F318</f>
        <v>132041</v>
      </c>
      <c r="G262" s="259">
        <f>G318</f>
        <v>132041</v>
      </c>
    </row>
    <row r="263" spans="1:7" s="80" customFormat="1" ht="12.75" customHeight="1">
      <c r="A263" s="51"/>
      <c r="B263" s="255">
        <v>6</v>
      </c>
      <c r="C263" s="255">
        <v>613400</v>
      </c>
      <c r="D263" s="271" t="s">
        <v>78</v>
      </c>
      <c r="E263" s="263">
        <f>E325</f>
        <v>82088</v>
      </c>
      <c r="F263" s="264">
        <f>F325</f>
        <v>69255</v>
      </c>
      <c r="G263" s="259">
        <f>G325</f>
        <v>69255</v>
      </c>
    </row>
    <row r="264" spans="1:7" s="80" customFormat="1" ht="12.75" customHeight="1">
      <c r="A264" s="51"/>
      <c r="B264" s="255">
        <v>7</v>
      </c>
      <c r="C264" s="255">
        <v>613500</v>
      </c>
      <c r="D264" s="271" t="s">
        <v>79</v>
      </c>
      <c r="E264" s="263">
        <f>E334</f>
        <v>25000</v>
      </c>
      <c r="F264" s="264">
        <f>F334</f>
        <v>25000</v>
      </c>
      <c r="G264" s="259">
        <f>G334</f>
        <v>25000</v>
      </c>
    </row>
    <row r="265" spans="1:7" s="80" customFormat="1" ht="12.75" customHeight="1">
      <c r="A265" s="51"/>
      <c r="B265" s="255">
        <v>8</v>
      </c>
      <c r="C265" s="255">
        <v>613700</v>
      </c>
      <c r="D265" s="271" t="s">
        <v>80</v>
      </c>
      <c r="E265" s="263">
        <f>E337</f>
        <v>81000</v>
      </c>
      <c r="F265" s="264">
        <f>F337</f>
        <v>60500</v>
      </c>
      <c r="G265" s="259">
        <f>G337</f>
        <v>60500</v>
      </c>
    </row>
    <row r="266" spans="1:7" s="80" customFormat="1" ht="12.75" customHeight="1">
      <c r="A266" s="51"/>
      <c r="B266" s="255">
        <v>9</v>
      </c>
      <c r="C266" s="255">
        <v>613800</v>
      </c>
      <c r="D266" s="271" t="s">
        <v>81</v>
      </c>
      <c r="E266" s="263">
        <f>E341</f>
        <v>25420</v>
      </c>
      <c r="F266" s="264">
        <f>F341</f>
        <v>25900</v>
      </c>
      <c r="G266" s="259">
        <f>G341</f>
        <v>25900</v>
      </c>
    </row>
    <row r="267" spans="1:7" s="80" customFormat="1" ht="12.75" customHeight="1">
      <c r="A267" s="51"/>
      <c r="B267" s="255">
        <v>10</v>
      </c>
      <c r="C267" s="255">
        <v>613900</v>
      </c>
      <c r="D267" s="271" t="s">
        <v>82</v>
      </c>
      <c r="E267" s="263">
        <f>E349</f>
        <v>627047.2</v>
      </c>
      <c r="F267" s="264">
        <f>F349</f>
        <v>579901.16</v>
      </c>
      <c r="G267" s="259">
        <f>G349</f>
        <v>579901.16</v>
      </c>
    </row>
    <row r="268" spans="1:7" s="80" customFormat="1" ht="12.75" customHeight="1">
      <c r="A268" s="112"/>
      <c r="B268" s="255"/>
      <c r="C268" s="90">
        <v>614000</v>
      </c>
      <c r="D268" s="270" t="s">
        <v>273</v>
      </c>
      <c r="E268" s="261">
        <f>+E269+E270+E271+E272+E273+E274</f>
        <v>2893894</v>
      </c>
      <c r="F268" s="262">
        <f>+F269+F270+F271+F272+F273+F274</f>
        <v>2670840</v>
      </c>
      <c r="G268" s="260">
        <f>+G269+G270+G271+G272+G273+G274</f>
        <v>2651840</v>
      </c>
    </row>
    <row r="269" spans="1:7" s="80" customFormat="1" ht="12.75" customHeight="1">
      <c r="A269" s="112"/>
      <c r="B269" s="255">
        <v>11</v>
      </c>
      <c r="C269" s="255">
        <v>614100</v>
      </c>
      <c r="D269" s="271" t="s">
        <v>30</v>
      </c>
      <c r="E269" s="263">
        <f>E383</f>
        <v>182000</v>
      </c>
      <c r="F269" s="264">
        <f>F383</f>
        <v>117000</v>
      </c>
      <c r="G269" s="259">
        <f>G383</f>
        <v>68000</v>
      </c>
    </row>
    <row r="270" spans="1:7" s="80" customFormat="1" ht="12.75" customHeight="1">
      <c r="A270" s="112"/>
      <c r="B270" s="255">
        <v>12</v>
      </c>
      <c r="C270" s="255">
        <v>614200</v>
      </c>
      <c r="D270" s="271" t="s">
        <v>31</v>
      </c>
      <c r="E270" s="263">
        <f>E389</f>
        <v>846494</v>
      </c>
      <c r="F270" s="264">
        <f>F389</f>
        <v>754940</v>
      </c>
      <c r="G270" s="259">
        <f>G389</f>
        <v>754940</v>
      </c>
    </row>
    <row r="271" spans="1:7" s="80" customFormat="1" ht="12.75" customHeight="1">
      <c r="A271" s="113"/>
      <c r="B271" s="255">
        <v>13</v>
      </c>
      <c r="C271" s="255">
        <v>614300</v>
      </c>
      <c r="D271" s="271" t="s">
        <v>32</v>
      </c>
      <c r="E271" s="263">
        <f>E408</f>
        <v>700400</v>
      </c>
      <c r="F271" s="264">
        <f>F408</f>
        <v>695400</v>
      </c>
      <c r="G271" s="259">
        <f>G408</f>
        <v>695400</v>
      </c>
    </row>
    <row r="272" spans="1:7" s="80" customFormat="1" ht="12.75" customHeight="1">
      <c r="A272" s="114"/>
      <c r="B272" s="255">
        <v>14</v>
      </c>
      <c r="C272" s="255">
        <v>614400</v>
      </c>
      <c r="D272" s="271" t="s">
        <v>41</v>
      </c>
      <c r="E272" s="263">
        <f>E427</f>
        <v>475000</v>
      </c>
      <c r="F272" s="264">
        <f>F427</f>
        <v>475000</v>
      </c>
      <c r="G272" s="259">
        <f>G427</f>
        <v>475000</v>
      </c>
    </row>
    <row r="273" spans="1:7" s="80" customFormat="1" ht="12.75" customHeight="1">
      <c r="A273" s="51"/>
      <c r="B273" s="255">
        <v>15</v>
      </c>
      <c r="C273" s="255">
        <v>614500</v>
      </c>
      <c r="D273" s="272" t="s">
        <v>42</v>
      </c>
      <c r="E273" s="263">
        <f>E431</f>
        <v>618000</v>
      </c>
      <c r="F273" s="264">
        <f>F431</f>
        <v>588000</v>
      </c>
      <c r="G273" s="259">
        <f>G431</f>
        <v>588000</v>
      </c>
    </row>
    <row r="274" spans="1:7" s="80" customFormat="1" ht="12.75" customHeight="1">
      <c r="A274" s="51"/>
      <c r="B274" s="255">
        <v>16</v>
      </c>
      <c r="C274" s="255">
        <v>614800</v>
      </c>
      <c r="D274" s="271" t="s">
        <v>240</v>
      </c>
      <c r="E274" s="263">
        <f>E442</f>
        <v>72000</v>
      </c>
      <c r="F274" s="264">
        <f>F442</f>
        <v>40500</v>
      </c>
      <c r="G274" s="259">
        <f>G442</f>
        <v>70500</v>
      </c>
    </row>
    <row r="275" spans="1:7" s="80" customFormat="1" ht="12.75" customHeight="1">
      <c r="A275" s="51"/>
      <c r="B275" s="255"/>
      <c r="C275" s="90">
        <v>615000</v>
      </c>
      <c r="D275" s="270" t="s">
        <v>159</v>
      </c>
      <c r="E275" s="261">
        <f>+E276+E277+E278</f>
        <v>4730833.890000001</v>
      </c>
      <c r="F275" s="262">
        <f>+F276+F277+F278</f>
        <v>4035378.93</v>
      </c>
      <c r="G275" s="260">
        <f>+G276+G277+G278</f>
        <v>4299378.93</v>
      </c>
    </row>
    <row r="276" spans="1:7" s="317" customFormat="1" ht="23.25" customHeight="1">
      <c r="A276" s="129"/>
      <c r="B276" s="93">
        <v>17</v>
      </c>
      <c r="C276" s="93">
        <v>615100</v>
      </c>
      <c r="D276" s="316" t="s">
        <v>45</v>
      </c>
      <c r="E276" s="99">
        <f>E446</f>
        <v>4280833.890000001</v>
      </c>
      <c r="F276" s="173">
        <f>F446</f>
        <v>3770378.93</v>
      </c>
      <c r="G276" s="174">
        <f>G446</f>
        <v>4029378.9299999997</v>
      </c>
    </row>
    <row r="277" spans="1:7" s="80" customFormat="1" ht="12.75" customHeight="1">
      <c r="A277" s="85"/>
      <c r="B277" s="255">
        <v>18</v>
      </c>
      <c r="C277" s="255">
        <v>615300</v>
      </c>
      <c r="D277" s="271" t="s">
        <v>43</v>
      </c>
      <c r="E277" s="263">
        <f>E485</f>
        <v>300000</v>
      </c>
      <c r="F277" s="264">
        <f>F485</f>
        <v>195000</v>
      </c>
      <c r="G277" s="259">
        <f>G485</f>
        <v>200000</v>
      </c>
    </row>
    <row r="278" spans="1:7" s="80" customFormat="1" ht="12.75" customHeight="1">
      <c r="A278" s="85"/>
      <c r="B278" s="255">
        <v>19</v>
      </c>
      <c r="C278" s="255">
        <v>615400</v>
      </c>
      <c r="D278" s="271" t="s">
        <v>44</v>
      </c>
      <c r="E278" s="263">
        <f>E494</f>
        <v>150000</v>
      </c>
      <c r="F278" s="264">
        <f>F494</f>
        <v>70000</v>
      </c>
      <c r="G278" s="259">
        <f>G494</f>
        <v>70000</v>
      </c>
    </row>
    <row r="279" spans="1:7" s="80" customFormat="1" ht="12.75" customHeight="1">
      <c r="A279" s="85"/>
      <c r="B279" s="255"/>
      <c r="C279" s="255"/>
      <c r="D279" s="270" t="s">
        <v>271</v>
      </c>
      <c r="E279" s="261">
        <f>+E255+E258+E259+E268+E275</f>
        <v>11462012</v>
      </c>
      <c r="F279" s="262">
        <f>+F255+F258+F259+F268+F275</f>
        <v>10459245</v>
      </c>
      <c r="G279" s="260">
        <f>+G255+G258+G259+G268+G275</f>
        <v>10704245</v>
      </c>
    </row>
    <row r="280" spans="1:7" s="80" customFormat="1" ht="12.75" customHeight="1">
      <c r="A280" s="85"/>
      <c r="B280" s="90"/>
      <c r="C280" s="90"/>
      <c r="D280" s="270" t="s">
        <v>174</v>
      </c>
      <c r="E280" s="261">
        <f>SUM(E281:E284)</f>
        <v>543588</v>
      </c>
      <c r="F280" s="262">
        <f>SUM(F281:F284)</f>
        <v>265755</v>
      </c>
      <c r="G280" s="260">
        <f>SUM(G281:G284)</f>
        <v>260755</v>
      </c>
    </row>
    <row r="281" spans="1:7" s="80" customFormat="1" ht="12.75" customHeight="1">
      <c r="A281" s="85"/>
      <c r="B281" s="284">
        <v>20</v>
      </c>
      <c r="C281" s="284">
        <v>821100</v>
      </c>
      <c r="D281" s="285" t="s">
        <v>274</v>
      </c>
      <c r="E281" s="263">
        <f>E499</f>
        <v>150000</v>
      </c>
      <c r="F281" s="264">
        <f>F499</f>
        <v>50000</v>
      </c>
      <c r="G281" s="259">
        <f>G499</f>
        <v>50000</v>
      </c>
    </row>
    <row r="282" spans="1:7" s="80" customFormat="1" ht="12.75" customHeight="1">
      <c r="A282" s="85"/>
      <c r="B282" s="284">
        <v>21</v>
      </c>
      <c r="C282" s="255">
        <v>821200</v>
      </c>
      <c r="D282" s="271" t="s">
        <v>275</v>
      </c>
      <c r="E282" s="263">
        <f>E502</f>
        <v>140000</v>
      </c>
      <c r="F282" s="264">
        <f>F502</f>
        <v>20000</v>
      </c>
      <c r="G282" s="259">
        <f>G502</f>
        <v>20000</v>
      </c>
    </row>
    <row r="283" spans="1:7" s="80" customFormat="1" ht="12.75" customHeight="1">
      <c r="A283" s="85"/>
      <c r="B283" s="284">
        <v>22</v>
      </c>
      <c r="C283" s="255">
        <v>821300</v>
      </c>
      <c r="D283" s="271" t="s">
        <v>276</v>
      </c>
      <c r="E283" s="263">
        <f>E506</f>
        <v>68588</v>
      </c>
      <c r="F283" s="264">
        <f>F506</f>
        <v>60755</v>
      </c>
      <c r="G283" s="259">
        <f>G506</f>
        <v>60755</v>
      </c>
    </row>
    <row r="284" spans="1:7" s="80" customFormat="1" ht="12.75" customHeight="1">
      <c r="A284" s="85"/>
      <c r="B284" s="284">
        <v>23</v>
      </c>
      <c r="C284" s="255">
        <v>821600</v>
      </c>
      <c r="D284" s="271" t="s">
        <v>277</v>
      </c>
      <c r="E284" s="263">
        <f>E509</f>
        <v>185000</v>
      </c>
      <c r="F284" s="264">
        <f>F509</f>
        <v>135000</v>
      </c>
      <c r="G284" s="259">
        <f>G509</f>
        <v>130000</v>
      </c>
    </row>
    <row r="285" spans="1:7" s="80" customFormat="1" ht="12.75" customHeight="1">
      <c r="A285" s="85"/>
      <c r="B285" s="255"/>
      <c r="C285" s="255"/>
      <c r="D285" s="270" t="s">
        <v>183</v>
      </c>
      <c r="E285" s="261">
        <f>+E281+E282+E283+E284</f>
        <v>543588</v>
      </c>
      <c r="F285" s="262">
        <f>+F281+F282+F283+F284</f>
        <v>265755</v>
      </c>
      <c r="G285" s="260">
        <f>+G281+G282+G283+G284</f>
        <v>260755</v>
      </c>
    </row>
    <row r="286" spans="1:7" s="80" customFormat="1" ht="12.75" customHeight="1">
      <c r="A286" s="85"/>
      <c r="B286" s="255"/>
      <c r="C286" s="255"/>
      <c r="D286" s="270" t="s">
        <v>278</v>
      </c>
      <c r="E286" s="261">
        <f>+E285+E279</f>
        <v>12005600</v>
      </c>
      <c r="F286" s="262">
        <f>+F285+F279</f>
        <v>10725000</v>
      </c>
      <c r="G286" s="260">
        <f>+G285+G279</f>
        <v>10965000</v>
      </c>
    </row>
    <row r="287" spans="1:7" s="80" customFormat="1" ht="12.75" customHeight="1">
      <c r="A287" s="85"/>
      <c r="B287" s="255">
        <v>24</v>
      </c>
      <c r="C287" s="255">
        <v>999999</v>
      </c>
      <c r="D287" s="272" t="s">
        <v>51</v>
      </c>
      <c r="E287" s="263">
        <f>E516</f>
        <v>45000</v>
      </c>
      <c r="F287" s="264">
        <f>F516</f>
        <v>45000</v>
      </c>
      <c r="G287" s="259">
        <f>G516</f>
        <v>45000</v>
      </c>
    </row>
    <row r="288" spans="1:7" s="80" customFormat="1" ht="12.75" customHeight="1">
      <c r="A288" s="85"/>
      <c r="B288" s="90"/>
      <c r="C288" s="90"/>
      <c r="D288" s="286" t="s">
        <v>239</v>
      </c>
      <c r="E288" s="261">
        <f>+E279+E280+E287</f>
        <v>12050600</v>
      </c>
      <c r="F288" s="262">
        <f>+F279+F280+F287</f>
        <v>10770000</v>
      </c>
      <c r="G288" s="260">
        <f>+G279+G280+G287</f>
        <v>11010000</v>
      </c>
    </row>
    <row r="289" spans="1:7" s="80" customFormat="1" ht="12.75" customHeight="1">
      <c r="A289" s="85"/>
      <c r="B289" s="108"/>
      <c r="C289" s="108"/>
      <c r="D289" s="115"/>
      <c r="E289" s="109"/>
      <c r="F289" s="164"/>
      <c r="G289" s="177"/>
    </row>
    <row r="290" spans="1:7" s="84" customFormat="1" ht="11.25" customHeight="1">
      <c r="A290" s="85"/>
      <c r="B290" s="116"/>
      <c r="C290" s="80"/>
      <c r="D290" s="80"/>
      <c r="E290" s="80"/>
      <c r="F290" s="163"/>
      <c r="G290" s="177"/>
    </row>
    <row r="291" spans="1:7" s="84" customFormat="1" ht="12.75" customHeight="1">
      <c r="A291" s="85"/>
      <c r="B291" s="328" t="s">
        <v>206</v>
      </c>
      <c r="C291" s="328"/>
      <c r="D291" s="328"/>
      <c r="E291" s="328"/>
      <c r="F291" s="328"/>
      <c r="G291" s="328"/>
    </row>
    <row r="292" spans="1:7" s="98" customFormat="1" ht="12.75" customHeight="1">
      <c r="A292" s="85"/>
      <c r="B292" s="65"/>
      <c r="C292" s="65"/>
      <c r="D292" s="65"/>
      <c r="E292" s="65"/>
      <c r="F292" s="163"/>
      <c r="G292" s="177"/>
    </row>
    <row r="293" spans="1:7" s="80" customFormat="1" ht="15" customHeight="1">
      <c r="A293" s="85"/>
      <c r="B293" s="328" t="s">
        <v>56</v>
      </c>
      <c r="C293" s="328"/>
      <c r="D293" s="328"/>
      <c r="E293" s="328"/>
      <c r="F293" s="328"/>
      <c r="G293" s="328"/>
    </row>
    <row r="294" spans="1:7" s="80" customFormat="1" ht="15" customHeight="1">
      <c r="A294" s="85"/>
      <c r="B294" s="65"/>
      <c r="C294" s="65"/>
      <c r="D294" s="65"/>
      <c r="E294" s="65"/>
      <c r="F294" s="65"/>
      <c r="G294" s="65"/>
    </row>
    <row r="295" spans="1:8" s="80" customFormat="1" ht="12.75" customHeight="1">
      <c r="A295" s="85"/>
      <c r="B295" s="327" t="s">
        <v>472</v>
      </c>
      <c r="C295" s="327"/>
      <c r="D295" s="327"/>
      <c r="E295" s="327"/>
      <c r="F295" s="327"/>
      <c r="G295" s="327"/>
      <c r="H295" s="117"/>
    </row>
    <row r="296" spans="1:8" s="80" customFormat="1" ht="12.75" customHeight="1">
      <c r="A296" s="85"/>
      <c r="B296" s="308"/>
      <c r="C296" s="308"/>
      <c r="D296" s="308"/>
      <c r="E296" s="308"/>
      <c r="F296" s="308"/>
      <c r="G296" s="308"/>
      <c r="H296" s="117"/>
    </row>
    <row r="297" spans="1:9" s="119" customFormat="1" ht="54.75" customHeight="1">
      <c r="A297" s="85"/>
      <c r="B297" s="89" t="s">
        <v>3</v>
      </c>
      <c r="C297" s="89" t="s">
        <v>4</v>
      </c>
      <c r="D297" s="89" t="s">
        <v>5</v>
      </c>
      <c r="E297" s="179" t="s">
        <v>491</v>
      </c>
      <c r="F297" s="167" t="s">
        <v>476</v>
      </c>
      <c r="G297" s="179" t="s">
        <v>492</v>
      </c>
      <c r="H297" s="118"/>
      <c r="I297" s="118"/>
    </row>
    <row r="298" spans="1:9" s="80" customFormat="1" ht="12.75" customHeight="1">
      <c r="A298" s="85"/>
      <c r="B298" s="94" t="s">
        <v>6</v>
      </c>
      <c r="C298" s="94" t="s">
        <v>7</v>
      </c>
      <c r="D298" s="94" t="s">
        <v>8</v>
      </c>
      <c r="E298" s="281" t="s">
        <v>473</v>
      </c>
      <c r="F298" s="282" t="s">
        <v>474</v>
      </c>
      <c r="G298" s="283" t="s">
        <v>475</v>
      </c>
      <c r="H298" s="79"/>
      <c r="I298" s="79"/>
    </row>
    <row r="299" spans="1:10" s="80" customFormat="1" ht="12.75" customHeight="1">
      <c r="A299" s="85"/>
      <c r="B299" s="93"/>
      <c r="C299" s="90">
        <v>610000</v>
      </c>
      <c r="D299" s="275" t="s">
        <v>173</v>
      </c>
      <c r="E299" s="120"/>
      <c r="F299" s="169"/>
      <c r="G299" s="181"/>
      <c r="H299" s="79"/>
      <c r="I299" s="79"/>
      <c r="J299" s="79"/>
    </row>
    <row r="300" spans="1:10" s="80" customFormat="1" ht="12.75" customHeight="1">
      <c r="A300" s="85"/>
      <c r="B300" s="94"/>
      <c r="C300" s="90">
        <v>611000</v>
      </c>
      <c r="D300" s="275" t="s">
        <v>62</v>
      </c>
      <c r="E300" s="261">
        <f>E301+E304</f>
        <v>2521415.3</v>
      </c>
      <c r="F300" s="262">
        <f>F301+F304</f>
        <v>2521415.3</v>
      </c>
      <c r="G300" s="260">
        <f>G301+G304</f>
        <v>2521415.3</v>
      </c>
      <c r="H300" s="79"/>
      <c r="I300" s="79"/>
      <c r="J300" s="79"/>
    </row>
    <row r="301" spans="1:10" s="80" customFormat="1" ht="12.75" customHeight="1">
      <c r="A301" s="85"/>
      <c r="B301" s="93">
        <v>1</v>
      </c>
      <c r="C301" s="255">
        <v>611100</v>
      </c>
      <c r="D301" s="276" t="s">
        <v>208</v>
      </c>
      <c r="E301" s="263">
        <f>E302+E303</f>
        <v>2174415.3</v>
      </c>
      <c r="F301" s="264">
        <f>F302+F303</f>
        <v>2174415.3</v>
      </c>
      <c r="G301" s="259">
        <f>G302+G303</f>
        <v>2174415.3</v>
      </c>
      <c r="H301" s="79"/>
      <c r="I301" s="79"/>
      <c r="J301" s="79"/>
    </row>
    <row r="302" spans="1:10" s="80" customFormat="1" ht="12.75" customHeight="1">
      <c r="A302" s="88"/>
      <c r="B302" s="93">
        <v>2</v>
      </c>
      <c r="C302" s="255">
        <v>611110</v>
      </c>
      <c r="D302" s="158" t="s">
        <v>64</v>
      </c>
      <c r="E302" s="263">
        <f>'Poseban dio'!R11</f>
        <v>1500346.56</v>
      </c>
      <c r="F302" s="265">
        <v>1500346.56</v>
      </c>
      <c r="G302" s="265">
        <v>1500346.56</v>
      </c>
      <c r="H302" s="79"/>
      <c r="I302" s="79"/>
      <c r="J302" s="79"/>
    </row>
    <row r="303" spans="1:10" s="80" customFormat="1" ht="12.75" customHeight="1">
      <c r="A303" s="85"/>
      <c r="B303" s="93">
        <v>3</v>
      </c>
      <c r="C303" s="255">
        <v>611130</v>
      </c>
      <c r="D303" s="158" t="s">
        <v>65</v>
      </c>
      <c r="E303" s="263">
        <f>'Poseban dio'!R12</f>
        <v>674068.7399999999</v>
      </c>
      <c r="F303" s="265">
        <v>674068.74</v>
      </c>
      <c r="G303" s="265">
        <v>674068.74</v>
      </c>
      <c r="H303" s="79"/>
      <c r="I303" s="79"/>
      <c r="J303" s="79"/>
    </row>
    <row r="304" spans="1:10" s="122" customFormat="1" ht="12.75" customHeight="1">
      <c r="A304" s="85"/>
      <c r="B304" s="93">
        <v>4</v>
      </c>
      <c r="C304" s="255">
        <v>611200</v>
      </c>
      <c r="D304" s="158" t="s">
        <v>27</v>
      </c>
      <c r="E304" s="263">
        <f>E305+E306</f>
        <v>347000</v>
      </c>
      <c r="F304" s="264">
        <f>F305+F306</f>
        <v>347000</v>
      </c>
      <c r="G304" s="259">
        <f>G305+G306</f>
        <v>347000</v>
      </c>
      <c r="H304" s="121"/>
      <c r="I304" s="121"/>
      <c r="J304" s="121"/>
    </row>
    <row r="305" spans="1:10" s="122" customFormat="1" ht="12.75" customHeight="1">
      <c r="A305" s="85"/>
      <c r="B305" s="93">
        <v>5</v>
      </c>
      <c r="C305" s="255">
        <v>611211</v>
      </c>
      <c r="D305" s="158" t="s">
        <v>66</v>
      </c>
      <c r="E305" s="263">
        <f>'Poseban dio'!R14</f>
        <v>33792</v>
      </c>
      <c r="F305" s="265">
        <v>33792</v>
      </c>
      <c r="G305" s="265">
        <v>33792</v>
      </c>
      <c r="H305" s="121"/>
      <c r="I305" s="121"/>
      <c r="J305" s="121"/>
    </row>
    <row r="306" spans="1:10" s="119" customFormat="1" ht="12.75" customHeight="1">
      <c r="A306" s="85"/>
      <c r="B306" s="93">
        <v>6</v>
      </c>
      <c r="C306" s="255">
        <v>611220</v>
      </c>
      <c r="D306" s="158" t="s">
        <v>67</v>
      </c>
      <c r="E306" s="263">
        <f>'Poseban dio'!R15</f>
        <v>313208</v>
      </c>
      <c r="F306" s="265">
        <v>313208</v>
      </c>
      <c r="G306" s="265">
        <v>313208</v>
      </c>
      <c r="H306" s="118"/>
      <c r="I306" s="118"/>
      <c r="J306" s="118"/>
    </row>
    <row r="307" spans="1:10" s="119" customFormat="1" ht="12.75" customHeight="1">
      <c r="A307" s="85"/>
      <c r="B307" s="93"/>
      <c r="C307" s="90">
        <v>612000</v>
      </c>
      <c r="D307" s="275" t="s">
        <v>156</v>
      </c>
      <c r="E307" s="261">
        <f>SUM(E308:E309)</f>
        <v>233313.61000000002</v>
      </c>
      <c r="F307" s="262">
        <f>SUM(F308:F309)</f>
        <v>233313.61</v>
      </c>
      <c r="G307" s="260">
        <f>SUM(G308:G309)</f>
        <v>233313.61</v>
      </c>
      <c r="H307" s="118"/>
      <c r="I307" s="118"/>
      <c r="J307" s="118"/>
    </row>
    <row r="308" spans="1:10" s="119" customFormat="1" ht="12.75" customHeight="1">
      <c r="A308" s="85"/>
      <c r="B308" s="93">
        <v>7</v>
      </c>
      <c r="C308" s="255">
        <v>612100</v>
      </c>
      <c r="D308" s="276" t="s">
        <v>28</v>
      </c>
      <c r="E308" s="263">
        <f>'Poseban dio'!R17</f>
        <v>228313.61000000002</v>
      </c>
      <c r="F308" s="265">
        <v>228313.61</v>
      </c>
      <c r="G308" s="265">
        <v>228313.61</v>
      </c>
      <c r="H308" s="118"/>
      <c r="I308" s="118"/>
      <c r="J308" s="118"/>
    </row>
    <row r="309" spans="1:10" s="119" customFormat="1" ht="12.75" customHeight="1">
      <c r="A309" s="123"/>
      <c r="B309" s="93">
        <v>8</v>
      </c>
      <c r="C309" s="255">
        <v>612200</v>
      </c>
      <c r="D309" s="276" t="s">
        <v>55</v>
      </c>
      <c r="E309" s="263">
        <f>'Poseban dio'!R18</f>
        <v>5000</v>
      </c>
      <c r="F309" s="265">
        <v>5000</v>
      </c>
      <c r="G309" s="265">
        <v>5000</v>
      </c>
      <c r="H309" s="118"/>
      <c r="I309" s="118"/>
      <c r="J309" s="118"/>
    </row>
    <row r="310" spans="1:10" s="122" customFormat="1" ht="12.75" customHeight="1">
      <c r="A310" s="85"/>
      <c r="B310" s="93"/>
      <c r="C310" s="90">
        <v>613000</v>
      </c>
      <c r="D310" s="275" t="s">
        <v>157</v>
      </c>
      <c r="E310" s="261">
        <f>E311+E314+E318+E325+E334+E337+E341+E349</f>
        <v>1082555.2</v>
      </c>
      <c r="F310" s="262">
        <f>F311+F314+F318+F325+F334+F337+F341+F349</f>
        <v>998297.16</v>
      </c>
      <c r="G310" s="260">
        <f>G311+G314+G318+G325+G334+G337+G341+G349</f>
        <v>998297.16</v>
      </c>
      <c r="H310" s="121"/>
      <c r="I310" s="121"/>
      <c r="J310" s="121"/>
    </row>
    <row r="311" spans="1:10" s="80" customFormat="1" ht="12.75" customHeight="1">
      <c r="A311" s="85"/>
      <c r="B311" s="93"/>
      <c r="C311" s="255">
        <v>613100</v>
      </c>
      <c r="D311" s="276" t="s">
        <v>29</v>
      </c>
      <c r="E311" s="263">
        <f>SUM(E312:E313)</f>
        <v>6000</v>
      </c>
      <c r="F311" s="264">
        <f>SUM(F312:F313)</f>
        <v>6000</v>
      </c>
      <c r="G311" s="259">
        <f>SUM(G312:G313)</f>
        <v>6000</v>
      </c>
      <c r="H311" s="79"/>
      <c r="I311" s="79"/>
      <c r="J311" s="79"/>
    </row>
    <row r="312" spans="1:10" s="80" customFormat="1" ht="12.75" customHeight="1">
      <c r="A312" s="85"/>
      <c r="B312" s="93">
        <v>9</v>
      </c>
      <c r="C312" s="255"/>
      <c r="D312" s="158" t="s">
        <v>379</v>
      </c>
      <c r="E312" s="263">
        <f>'Poseban dio'!R21</f>
        <v>3000</v>
      </c>
      <c r="F312" s="265">
        <v>3000</v>
      </c>
      <c r="G312" s="265">
        <v>3000</v>
      </c>
      <c r="H312" s="79"/>
      <c r="I312" s="79"/>
      <c r="J312" s="79"/>
    </row>
    <row r="313" spans="1:10" s="319" customFormat="1" ht="23.25" customHeight="1">
      <c r="A313" s="129"/>
      <c r="B313" s="93">
        <v>10</v>
      </c>
      <c r="C313" s="93"/>
      <c r="D313" s="273" t="s">
        <v>380</v>
      </c>
      <c r="E313" s="99">
        <f>'Poseban dio'!R22</f>
        <v>3000</v>
      </c>
      <c r="F313" s="172">
        <v>3000</v>
      </c>
      <c r="G313" s="172">
        <v>3000</v>
      </c>
      <c r="H313" s="318"/>
      <c r="I313" s="318"/>
      <c r="J313" s="318"/>
    </row>
    <row r="314" spans="1:10" s="84" customFormat="1" ht="12.75" customHeight="1">
      <c r="A314" s="85"/>
      <c r="B314" s="93"/>
      <c r="C314" s="255">
        <v>613200</v>
      </c>
      <c r="D314" s="276" t="s">
        <v>76</v>
      </c>
      <c r="E314" s="263">
        <f>SUM(E315:E317)</f>
        <v>103500</v>
      </c>
      <c r="F314" s="264">
        <f>SUM(F315:F317)</f>
        <v>99700</v>
      </c>
      <c r="G314" s="259">
        <f>SUM(G315:G317)</f>
        <v>99700</v>
      </c>
      <c r="H314" s="83"/>
      <c r="I314" s="83"/>
      <c r="J314" s="83"/>
    </row>
    <row r="315" spans="1:10" s="80" customFormat="1" ht="12.75" customHeight="1">
      <c r="A315" s="85"/>
      <c r="B315" s="93">
        <v>11</v>
      </c>
      <c r="C315" s="255">
        <v>613211</v>
      </c>
      <c r="D315" s="158" t="s">
        <v>83</v>
      </c>
      <c r="E315" s="263">
        <f>'Poseban dio'!R24</f>
        <v>59000</v>
      </c>
      <c r="F315" s="265">
        <v>59000</v>
      </c>
      <c r="G315" s="265">
        <v>59000</v>
      </c>
      <c r="H315" s="79"/>
      <c r="I315" s="79"/>
      <c r="J315" s="79"/>
    </row>
    <row r="316" spans="1:10" s="80" customFormat="1" ht="12.75" customHeight="1">
      <c r="A316" s="85"/>
      <c r="B316" s="93">
        <v>12</v>
      </c>
      <c r="C316" s="255">
        <v>613213</v>
      </c>
      <c r="D316" s="273" t="s">
        <v>204</v>
      </c>
      <c r="E316" s="263">
        <f>'Poseban dio'!R25</f>
        <v>40000</v>
      </c>
      <c r="F316" s="265">
        <v>36200</v>
      </c>
      <c r="G316" s="265">
        <v>36200</v>
      </c>
      <c r="H316" s="79"/>
      <c r="I316" s="79"/>
      <c r="J316" s="79"/>
    </row>
    <row r="317" spans="1:10" s="80" customFormat="1" ht="12.75" customHeight="1">
      <c r="A317" s="85"/>
      <c r="B317" s="93">
        <v>13</v>
      </c>
      <c r="C317" s="255">
        <v>613216</v>
      </c>
      <c r="D317" s="273" t="s">
        <v>84</v>
      </c>
      <c r="E317" s="263">
        <f>'Poseban dio'!R26</f>
        <v>4500</v>
      </c>
      <c r="F317" s="265">
        <v>4500</v>
      </c>
      <c r="G317" s="265">
        <v>4500</v>
      </c>
      <c r="H317" s="79"/>
      <c r="I317" s="79"/>
      <c r="J317" s="79"/>
    </row>
    <row r="318" spans="1:10" s="80" customFormat="1" ht="12.75" customHeight="1">
      <c r="A318" s="85"/>
      <c r="B318" s="93"/>
      <c r="C318" s="255">
        <v>613300</v>
      </c>
      <c r="D318" s="258" t="s">
        <v>77</v>
      </c>
      <c r="E318" s="263">
        <f>SUM(E319:E324)</f>
        <v>132500</v>
      </c>
      <c r="F318" s="264">
        <f>SUM(F319:F324)</f>
        <v>132041</v>
      </c>
      <c r="G318" s="259">
        <f>SUM(G319:G324)</f>
        <v>132041</v>
      </c>
      <c r="H318" s="79"/>
      <c r="I318" s="79"/>
      <c r="J318" s="79"/>
    </row>
    <row r="319" spans="1:10" s="80" customFormat="1" ht="12.75" customHeight="1">
      <c r="A319" s="85"/>
      <c r="B319" s="93">
        <v>14</v>
      </c>
      <c r="C319" s="255">
        <v>613311</v>
      </c>
      <c r="D319" s="158" t="s">
        <v>86</v>
      </c>
      <c r="E319" s="263">
        <f>'Poseban dio'!R28</f>
        <v>38000</v>
      </c>
      <c r="F319" s="265">
        <v>38000</v>
      </c>
      <c r="G319" s="265">
        <v>38000</v>
      </c>
      <c r="H319" s="79"/>
      <c r="I319" s="79"/>
      <c r="J319" s="79"/>
    </row>
    <row r="320" spans="1:10" s="80" customFormat="1" ht="12.75" customHeight="1">
      <c r="A320" s="85"/>
      <c r="B320" s="93">
        <v>15</v>
      </c>
      <c r="C320" s="255">
        <v>613314</v>
      </c>
      <c r="D320" s="158" t="s">
        <v>85</v>
      </c>
      <c r="E320" s="263">
        <f>'Poseban dio'!R29</f>
        <v>40000</v>
      </c>
      <c r="F320" s="265">
        <v>40000</v>
      </c>
      <c r="G320" s="265">
        <v>40000</v>
      </c>
      <c r="H320" s="79"/>
      <c r="I320" s="79"/>
      <c r="J320" s="79"/>
    </row>
    <row r="321" spans="1:10" s="80" customFormat="1" ht="12.75" customHeight="1">
      <c r="A321" s="114"/>
      <c r="B321" s="93">
        <v>16</v>
      </c>
      <c r="C321" s="255">
        <v>613321</v>
      </c>
      <c r="D321" s="158" t="s">
        <v>87</v>
      </c>
      <c r="E321" s="263">
        <f>'Poseban dio'!R30</f>
        <v>15000</v>
      </c>
      <c r="F321" s="265">
        <v>15000</v>
      </c>
      <c r="G321" s="265">
        <v>15000</v>
      </c>
      <c r="H321" s="79"/>
      <c r="I321" s="79"/>
      <c r="J321" s="79"/>
    </row>
    <row r="322" spans="1:10" s="80" customFormat="1" ht="12.75" customHeight="1">
      <c r="A322" s="114"/>
      <c r="B322" s="93">
        <v>17</v>
      </c>
      <c r="C322" s="255">
        <v>613323</v>
      </c>
      <c r="D322" s="158" t="s">
        <v>88</v>
      </c>
      <c r="E322" s="263">
        <f>'Poseban dio'!K31</f>
        <v>5500</v>
      </c>
      <c r="F322" s="265">
        <v>5041</v>
      </c>
      <c r="G322" s="265">
        <v>5041</v>
      </c>
      <c r="H322" s="79"/>
      <c r="I322" s="79"/>
      <c r="J322" s="79"/>
    </row>
    <row r="323" spans="1:10" s="80" customFormat="1" ht="12.75" customHeight="1">
      <c r="A323" s="114"/>
      <c r="B323" s="93">
        <v>18</v>
      </c>
      <c r="C323" s="255">
        <v>613324</v>
      </c>
      <c r="D323" s="158" t="s">
        <v>413</v>
      </c>
      <c r="E323" s="263">
        <f>'Poseban dio'!K32</f>
        <v>30000</v>
      </c>
      <c r="F323" s="265">
        <v>30000</v>
      </c>
      <c r="G323" s="265">
        <v>30000</v>
      </c>
      <c r="H323" s="79"/>
      <c r="I323" s="79"/>
      <c r="J323" s="79"/>
    </row>
    <row r="324" spans="1:10" s="80" customFormat="1" ht="12.75" customHeight="1">
      <c r="A324" s="123"/>
      <c r="B324" s="93">
        <v>19</v>
      </c>
      <c r="C324" s="255">
        <v>613327</v>
      </c>
      <c r="D324" s="158" t="s">
        <v>93</v>
      </c>
      <c r="E324" s="263">
        <f>'Poseban dio'!R33</f>
        <v>4000</v>
      </c>
      <c r="F324" s="265">
        <v>4000</v>
      </c>
      <c r="G324" s="265">
        <v>4000</v>
      </c>
      <c r="H324" s="79"/>
      <c r="I324" s="79"/>
      <c r="J324" s="79"/>
    </row>
    <row r="325" spans="1:10" s="80" customFormat="1" ht="12.75" customHeight="1">
      <c r="A325" s="123"/>
      <c r="B325" s="93"/>
      <c r="C325" s="255">
        <v>613400</v>
      </c>
      <c r="D325" s="276" t="s">
        <v>78</v>
      </c>
      <c r="E325" s="263">
        <f>E326+E329</f>
        <v>82088</v>
      </c>
      <c r="F325" s="264">
        <f>F326+F329</f>
        <v>69255</v>
      </c>
      <c r="G325" s="259">
        <f>G326+G329</f>
        <v>69255</v>
      </c>
      <c r="H325" s="79"/>
      <c r="I325" s="79"/>
      <c r="J325" s="79"/>
    </row>
    <row r="326" spans="1:10" s="80" customFormat="1" ht="12.75" customHeight="1">
      <c r="A326" s="123"/>
      <c r="B326" s="93">
        <v>20</v>
      </c>
      <c r="C326" s="255">
        <v>613410</v>
      </c>
      <c r="D326" s="158" t="s">
        <v>236</v>
      </c>
      <c r="E326" s="263">
        <f>E327+E328</f>
        <v>50000</v>
      </c>
      <c r="F326" s="264">
        <f>F327+F328</f>
        <v>45000</v>
      </c>
      <c r="G326" s="259">
        <f>G327+G328</f>
        <v>45000</v>
      </c>
      <c r="H326" s="79"/>
      <c r="I326" s="79"/>
      <c r="J326" s="79"/>
    </row>
    <row r="327" spans="1:10" s="80" customFormat="1" ht="12.75" customHeight="1">
      <c r="A327" s="123"/>
      <c r="B327" s="93">
        <v>21</v>
      </c>
      <c r="C327" s="255">
        <v>613411</v>
      </c>
      <c r="D327" s="158" t="s">
        <v>89</v>
      </c>
      <c r="E327" s="263">
        <f>'Poseban dio'!R36</f>
        <v>30000</v>
      </c>
      <c r="F327" s="265">
        <v>25000</v>
      </c>
      <c r="G327" s="265">
        <v>25000</v>
      </c>
      <c r="H327" s="79"/>
      <c r="I327" s="79"/>
      <c r="J327" s="79"/>
    </row>
    <row r="328" spans="1:10" s="80" customFormat="1" ht="12.75" customHeight="1">
      <c r="A328" s="123"/>
      <c r="B328" s="93">
        <v>22</v>
      </c>
      <c r="C328" s="255">
        <v>613416</v>
      </c>
      <c r="D328" s="158" t="s">
        <v>90</v>
      </c>
      <c r="E328" s="263">
        <f>'Poseban dio'!R37</f>
        <v>20000</v>
      </c>
      <c r="F328" s="265">
        <v>20000</v>
      </c>
      <c r="G328" s="265">
        <v>20000</v>
      </c>
      <c r="H328" s="79"/>
      <c r="I328" s="79"/>
      <c r="J328" s="79"/>
    </row>
    <row r="329" spans="1:10" s="80" customFormat="1" ht="12.75" customHeight="1">
      <c r="A329" s="123"/>
      <c r="B329" s="93">
        <v>23</v>
      </c>
      <c r="C329" s="255">
        <v>613480</v>
      </c>
      <c r="D329" s="158" t="s">
        <v>91</v>
      </c>
      <c r="E329" s="263">
        <f>SUM(E330:E333)</f>
        <v>32088</v>
      </c>
      <c r="F329" s="264">
        <f>SUM(F330:F333)</f>
        <v>24255</v>
      </c>
      <c r="G329" s="259">
        <f>SUM(G330:G333)</f>
        <v>24255</v>
      </c>
      <c r="H329" s="79"/>
      <c r="I329" s="79"/>
      <c r="J329" s="79"/>
    </row>
    <row r="330" spans="1:10" s="80" customFormat="1" ht="12.75" customHeight="1">
      <c r="A330" s="114"/>
      <c r="B330" s="93">
        <v>24</v>
      </c>
      <c r="C330" s="255">
        <v>613481</v>
      </c>
      <c r="D330" s="158" t="s">
        <v>381</v>
      </c>
      <c r="E330" s="263">
        <f>'Poseban dio'!R39</f>
        <v>5000</v>
      </c>
      <c r="F330" s="265">
        <v>5000</v>
      </c>
      <c r="G330" s="265">
        <v>5000</v>
      </c>
      <c r="H330" s="79"/>
      <c r="I330" s="79"/>
      <c r="J330" s="79"/>
    </row>
    <row r="331" spans="1:10" s="80" customFormat="1" ht="12.75" customHeight="1">
      <c r="A331" s="85"/>
      <c r="B331" s="93">
        <v>25</v>
      </c>
      <c r="C331" s="255">
        <v>613482</v>
      </c>
      <c r="D331" s="273" t="s">
        <v>396</v>
      </c>
      <c r="E331" s="263">
        <f>'Poseban dio'!R40</f>
        <v>5500</v>
      </c>
      <c r="F331" s="265">
        <v>5500</v>
      </c>
      <c r="G331" s="265">
        <v>5500</v>
      </c>
      <c r="H331" s="79"/>
      <c r="I331" s="79"/>
      <c r="J331" s="79"/>
    </row>
    <row r="332" spans="1:10" s="80" customFormat="1" ht="12.75" customHeight="1">
      <c r="A332" s="85"/>
      <c r="B332" s="93">
        <v>26</v>
      </c>
      <c r="C332" s="255">
        <v>613484</v>
      </c>
      <c r="D332" s="158" t="s">
        <v>92</v>
      </c>
      <c r="E332" s="263">
        <f>'Poseban dio'!R41</f>
        <v>3000</v>
      </c>
      <c r="F332" s="265">
        <v>3000</v>
      </c>
      <c r="G332" s="265">
        <v>3000</v>
      </c>
      <c r="H332" s="79"/>
      <c r="I332" s="79"/>
      <c r="J332" s="79"/>
    </row>
    <row r="333" spans="1:10" s="80" customFormat="1" ht="12.75" customHeight="1">
      <c r="A333" s="88"/>
      <c r="B333" s="93">
        <v>27</v>
      </c>
      <c r="C333" s="255">
        <v>613487</v>
      </c>
      <c r="D333" s="273" t="s">
        <v>94</v>
      </c>
      <c r="E333" s="263">
        <f>'Poseban dio'!R42</f>
        <v>18588</v>
      </c>
      <c r="F333" s="265">
        <v>10755</v>
      </c>
      <c r="G333" s="265">
        <v>10755</v>
      </c>
      <c r="H333" s="79"/>
      <c r="I333" s="79"/>
      <c r="J333" s="79"/>
    </row>
    <row r="334" spans="1:10" s="80" customFormat="1" ht="12.75" customHeight="1">
      <c r="A334" s="85"/>
      <c r="B334" s="93"/>
      <c r="C334" s="255">
        <v>613500</v>
      </c>
      <c r="D334" s="276" t="s">
        <v>79</v>
      </c>
      <c r="E334" s="263">
        <f>SUM(E335:E336)</f>
        <v>25000</v>
      </c>
      <c r="F334" s="264">
        <f>SUM(F335:F336)</f>
        <v>25000</v>
      </c>
      <c r="G334" s="259">
        <f>SUM(G335:G336)</f>
        <v>25000</v>
      </c>
      <c r="H334" s="79"/>
      <c r="I334" s="79"/>
      <c r="J334" s="79"/>
    </row>
    <row r="335" spans="1:10" s="80" customFormat="1" ht="12.75" customHeight="1">
      <c r="A335" s="85"/>
      <c r="B335" s="93">
        <v>28</v>
      </c>
      <c r="C335" s="255">
        <v>613510</v>
      </c>
      <c r="D335" s="158" t="s">
        <v>95</v>
      </c>
      <c r="E335" s="263">
        <f>'Poseban dio'!R44</f>
        <v>20000</v>
      </c>
      <c r="F335" s="265">
        <v>20000</v>
      </c>
      <c r="G335" s="265">
        <v>20000</v>
      </c>
      <c r="H335" s="79"/>
      <c r="I335" s="79"/>
      <c r="J335" s="79"/>
    </row>
    <row r="336" spans="1:10" s="80" customFormat="1" ht="12.75" customHeight="1">
      <c r="A336" s="85"/>
      <c r="B336" s="93">
        <v>29</v>
      </c>
      <c r="C336" s="255">
        <v>613520</v>
      </c>
      <c r="D336" s="273" t="s">
        <v>96</v>
      </c>
      <c r="E336" s="263">
        <f>'Poseban dio'!R45</f>
        <v>5000</v>
      </c>
      <c r="F336" s="265">
        <v>5000</v>
      </c>
      <c r="G336" s="265">
        <v>5000</v>
      </c>
      <c r="H336" s="79"/>
      <c r="I336" s="79"/>
      <c r="J336" s="79"/>
    </row>
    <row r="337" spans="1:10" s="80" customFormat="1" ht="12.75" customHeight="1">
      <c r="A337" s="85"/>
      <c r="B337" s="93"/>
      <c r="C337" s="255">
        <v>613700</v>
      </c>
      <c r="D337" s="276" t="s">
        <v>80</v>
      </c>
      <c r="E337" s="263">
        <f>SUM(E338:E340)</f>
        <v>81000</v>
      </c>
      <c r="F337" s="264">
        <f>SUM(F338:F340)</f>
        <v>60500</v>
      </c>
      <c r="G337" s="259">
        <f>SUM(G338:G340)</f>
        <v>60500</v>
      </c>
      <c r="H337" s="79"/>
      <c r="I337" s="79"/>
      <c r="J337" s="79"/>
    </row>
    <row r="338" spans="1:10" s="80" customFormat="1" ht="12.75" customHeight="1">
      <c r="A338" s="85"/>
      <c r="B338" s="93">
        <v>30</v>
      </c>
      <c r="C338" s="255">
        <v>613721</v>
      </c>
      <c r="D338" s="158" t="s">
        <v>387</v>
      </c>
      <c r="E338" s="263">
        <f>'Poseban dio'!R47</f>
        <v>20000</v>
      </c>
      <c r="F338" s="265">
        <v>15000</v>
      </c>
      <c r="G338" s="265">
        <v>15000</v>
      </c>
      <c r="H338" s="79"/>
      <c r="I338" s="79"/>
      <c r="J338" s="79"/>
    </row>
    <row r="339" spans="1:10" s="80" customFormat="1" ht="12.75" customHeight="1">
      <c r="A339" s="85"/>
      <c r="B339" s="93">
        <v>31</v>
      </c>
      <c r="C339" s="255">
        <v>613722</v>
      </c>
      <c r="D339" s="158" t="s">
        <v>98</v>
      </c>
      <c r="E339" s="263">
        <f>'Poseban dio'!R48</f>
        <v>50000</v>
      </c>
      <c r="F339" s="265">
        <v>35000</v>
      </c>
      <c r="G339" s="265">
        <v>35000</v>
      </c>
      <c r="H339" s="79"/>
      <c r="I339" s="79"/>
      <c r="J339" s="79"/>
    </row>
    <row r="340" spans="1:10" s="80" customFormat="1" ht="12.75" customHeight="1">
      <c r="A340" s="85"/>
      <c r="B340" s="93">
        <v>32</v>
      </c>
      <c r="C340" s="255">
        <v>613723</v>
      </c>
      <c r="D340" s="273" t="s">
        <v>97</v>
      </c>
      <c r="E340" s="263">
        <f>'Poseban dio'!R49</f>
        <v>11000</v>
      </c>
      <c r="F340" s="265">
        <v>10500</v>
      </c>
      <c r="G340" s="265">
        <v>10500</v>
      </c>
      <c r="H340" s="79"/>
      <c r="I340" s="79"/>
      <c r="J340" s="79"/>
    </row>
    <row r="341" spans="1:10" s="80" customFormat="1" ht="12.75" customHeight="1">
      <c r="A341" s="85"/>
      <c r="B341" s="93"/>
      <c r="C341" s="255">
        <v>613800</v>
      </c>
      <c r="D341" s="276" t="s">
        <v>81</v>
      </c>
      <c r="E341" s="263">
        <f>SUM(E342:E345)</f>
        <v>25420</v>
      </c>
      <c r="F341" s="264">
        <f>SUM(F342:F345)</f>
        <v>25900</v>
      </c>
      <c r="G341" s="259">
        <f>SUM(G342:G345)</f>
        <v>25900</v>
      </c>
      <c r="H341" s="79"/>
      <c r="I341" s="79"/>
      <c r="J341" s="79"/>
    </row>
    <row r="342" spans="1:10" s="80" customFormat="1" ht="12.75" customHeight="1">
      <c r="A342" s="85"/>
      <c r="B342" s="93">
        <v>33</v>
      </c>
      <c r="C342" s="255">
        <v>613811</v>
      </c>
      <c r="D342" s="273" t="s">
        <v>207</v>
      </c>
      <c r="E342" s="263">
        <f>'Poseban dio'!R51</f>
        <v>6000</v>
      </c>
      <c r="F342" s="265">
        <v>6000</v>
      </c>
      <c r="G342" s="265">
        <v>6000</v>
      </c>
      <c r="H342" s="79"/>
      <c r="I342" s="79"/>
      <c r="J342" s="79"/>
    </row>
    <row r="343" spans="1:10" s="80" customFormat="1" ht="12.75" customHeight="1">
      <c r="A343" s="85"/>
      <c r="B343" s="93">
        <v>34</v>
      </c>
      <c r="C343" s="255">
        <v>613813</v>
      </c>
      <c r="D343" s="273" t="s">
        <v>101</v>
      </c>
      <c r="E343" s="263">
        <f>'Poseban dio'!R52</f>
        <v>9600</v>
      </c>
      <c r="F343" s="265">
        <v>9600</v>
      </c>
      <c r="G343" s="265">
        <v>9600</v>
      </c>
      <c r="H343" s="79"/>
      <c r="I343" s="79"/>
      <c r="J343" s="79"/>
    </row>
    <row r="344" spans="1:10" s="80" customFormat="1" ht="12.75" customHeight="1">
      <c r="A344" s="85"/>
      <c r="B344" s="93">
        <v>35</v>
      </c>
      <c r="C344" s="255">
        <v>613814</v>
      </c>
      <c r="D344" s="273" t="s">
        <v>99</v>
      </c>
      <c r="E344" s="263">
        <f>'Poseban dio'!R53</f>
        <v>5520</v>
      </c>
      <c r="F344" s="265">
        <v>6000</v>
      </c>
      <c r="G344" s="265">
        <v>6000</v>
      </c>
      <c r="H344" s="79"/>
      <c r="I344" s="79"/>
      <c r="J344" s="79"/>
    </row>
    <row r="345" spans="1:10" s="80" customFormat="1" ht="12.75" customHeight="1">
      <c r="A345" s="85"/>
      <c r="B345" s="93">
        <v>36</v>
      </c>
      <c r="C345" s="255">
        <v>613821</v>
      </c>
      <c r="D345" s="273" t="s">
        <v>100</v>
      </c>
      <c r="E345" s="263">
        <f>SUM(E346:E348)</f>
        <v>4300</v>
      </c>
      <c r="F345" s="263">
        <f>SUM(F346:F348)</f>
        <v>4300</v>
      </c>
      <c r="G345" s="267">
        <f>SUM(G346:G348)</f>
        <v>4300</v>
      </c>
      <c r="H345" s="79"/>
      <c r="I345" s="79"/>
      <c r="J345" s="79"/>
    </row>
    <row r="346" spans="1:10" s="80" customFormat="1" ht="12.75" customHeight="1">
      <c r="A346" s="85"/>
      <c r="B346" s="93"/>
      <c r="C346" s="255">
        <v>613821</v>
      </c>
      <c r="D346" s="274" t="s">
        <v>535</v>
      </c>
      <c r="E346" s="263">
        <f>'Poseban dio'!N55</f>
        <v>3880</v>
      </c>
      <c r="F346" s="266">
        <v>3880</v>
      </c>
      <c r="G346" s="265">
        <v>3880</v>
      </c>
      <c r="H346" s="79"/>
      <c r="I346" s="79"/>
      <c r="J346" s="79"/>
    </row>
    <row r="347" spans="1:10" s="80" customFormat="1" ht="12.75" customHeight="1">
      <c r="A347" s="85"/>
      <c r="B347" s="93"/>
      <c r="C347" s="255">
        <v>613822</v>
      </c>
      <c r="D347" s="274" t="s">
        <v>503</v>
      </c>
      <c r="E347" s="263">
        <f>'Poseban dio'!M56</f>
        <v>300</v>
      </c>
      <c r="F347" s="266">
        <v>300</v>
      </c>
      <c r="G347" s="265">
        <v>300</v>
      </c>
      <c r="H347" s="79"/>
      <c r="I347" s="79"/>
      <c r="J347" s="79"/>
    </row>
    <row r="348" spans="1:10" s="80" customFormat="1" ht="12.75" customHeight="1">
      <c r="A348" s="85"/>
      <c r="B348" s="93"/>
      <c r="C348" s="255">
        <v>613823</v>
      </c>
      <c r="D348" s="274" t="s">
        <v>504</v>
      </c>
      <c r="E348" s="263">
        <f>'Poseban dio'!M57</f>
        <v>120</v>
      </c>
      <c r="F348" s="266">
        <v>120</v>
      </c>
      <c r="G348" s="265">
        <v>120</v>
      </c>
      <c r="H348" s="79"/>
      <c r="I348" s="79"/>
      <c r="J348" s="79"/>
    </row>
    <row r="349" spans="1:10" s="80" customFormat="1" ht="12.75" customHeight="1">
      <c r="A349" s="85"/>
      <c r="B349" s="93"/>
      <c r="C349" s="255">
        <v>613900</v>
      </c>
      <c r="D349" s="276" t="s">
        <v>82</v>
      </c>
      <c r="E349" s="263">
        <f>E350+E356+E359+E365+E366+E375+E377</f>
        <v>627047.2</v>
      </c>
      <c r="F349" s="264">
        <f>F350+F356+F359+F365+F366+F375+F377</f>
        <v>579901.16</v>
      </c>
      <c r="G349" s="259">
        <f>G350+G356+G359+G365+G366+G375+G377</f>
        <v>579901.16</v>
      </c>
      <c r="H349" s="79"/>
      <c r="I349" s="79"/>
      <c r="J349" s="79"/>
    </row>
    <row r="350" spans="1:10" s="80" customFormat="1" ht="12.75" customHeight="1">
      <c r="A350" s="85"/>
      <c r="B350" s="93">
        <v>37</v>
      </c>
      <c r="C350" s="255">
        <v>613910</v>
      </c>
      <c r="D350" s="158" t="s">
        <v>102</v>
      </c>
      <c r="E350" s="263">
        <f>E351+E352+E355</f>
        <v>61500</v>
      </c>
      <c r="F350" s="264">
        <f>F351+F352+F355</f>
        <v>55000</v>
      </c>
      <c r="G350" s="259">
        <f>G351+G352+G355</f>
        <v>55000</v>
      </c>
      <c r="H350" s="79"/>
      <c r="I350" s="79"/>
      <c r="J350" s="79"/>
    </row>
    <row r="351" spans="1:10" s="80" customFormat="1" ht="12.75" customHeight="1">
      <c r="A351" s="85"/>
      <c r="B351" s="93">
        <v>38</v>
      </c>
      <c r="C351" s="255">
        <v>613911</v>
      </c>
      <c r="D351" s="158" t="s">
        <v>257</v>
      </c>
      <c r="E351" s="263">
        <f>'Poseban dio'!R60</f>
        <v>22500</v>
      </c>
      <c r="F351" s="265">
        <v>18000</v>
      </c>
      <c r="G351" s="265">
        <v>18000</v>
      </c>
      <c r="H351" s="79"/>
      <c r="I351" s="79"/>
      <c r="J351" s="79"/>
    </row>
    <row r="352" spans="1:10" s="80" customFormat="1" ht="12.75" customHeight="1">
      <c r="A352" s="85"/>
      <c r="B352" s="93">
        <v>39</v>
      </c>
      <c r="C352" s="255">
        <v>613914</v>
      </c>
      <c r="D352" s="158" t="s">
        <v>104</v>
      </c>
      <c r="E352" s="263">
        <f>SUM(E353:E354)</f>
        <v>27000</v>
      </c>
      <c r="F352" s="264">
        <f>SUM(F353:F354)</f>
        <v>27000</v>
      </c>
      <c r="G352" s="259">
        <f>SUM(G353:G354)</f>
        <v>27000</v>
      </c>
      <c r="H352" s="79"/>
      <c r="I352" s="79"/>
      <c r="J352" s="79"/>
    </row>
    <row r="353" spans="1:10" s="80" customFormat="1" ht="12.75" customHeight="1">
      <c r="A353" s="85"/>
      <c r="B353" s="93">
        <v>40</v>
      </c>
      <c r="C353" s="255"/>
      <c r="D353" s="158" t="s">
        <v>382</v>
      </c>
      <c r="E353" s="263">
        <f>'Poseban dio'!R62</f>
        <v>20000</v>
      </c>
      <c r="F353" s="265">
        <v>20000</v>
      </c>
      <c r="G353" s="265">
        <v>20000</v>
      </c>
      <c r="H353" s="79"/>
      <c r="I353" s="79"/>
      <c r="J353" s="79"/>
    </row>
    <row r="354" spans="1:10" s="317" customFormat="1" ht="23.25" customHeight="1">
      <c r="A354" s="129"/>
      <c r="B354" s="93">
        <v>41</v>
      </c>
      <c r="C354" s="93"/>
      <c r="D354" s="273" t="s">
        <v>383</v>
      </c>
      <c r="E354" s="99">
        <f>'Poseban dio'!R63</f>
        <v>7000</v>
      </c>
      <c r="F354" s="172">
        <v>7000</v>
      </c>
      <c r="G354" s="172">
        <v>7000</v>
      </c>
      <c r="H354" s="320"/>
      <c r="I354" s="320"/>
      <c r="J354" s="320"/>
    </row>
    <row r="355" spans="1:10" s="80" customFormat="1" ht="12.75" customHeight="1">
      <c r="A355" s="85"/>
      <c r="B355" s="93">
        <v>42</v>
      </c>
      <c r="C355" s="255">
        <v>613916</v>
      </c>
      <c r="D355" s="273" t="s">
        <v>105</v>
      </c>
      <c r="E355" s="263">
        <f>'Poseban dio'!R64</f>
        <v>12000</v>
      </c>
      <c r="F355" s="265">
        <v>10000</v>
      </c>
      <c r="G355" s="265">
        <v>10000</v>
      </c>
      <c r="H355" s="79"/>
      <c r="I355" s="79"/>
      <c r="J355" s="79"/>
    </row>
    <row r="356" spans="1:10" s="80" customFormat="1" ht="12.75" customHeight="1">
      <c r="A356" s="85"/>
      <c r="B356" s="93">
        <v>43</v>
      </c>
      <c r="C356" s="255">
        <v>613920</v>
      </c>
      <c r="D356" s="158" t="s">
        <v>106</v>
      </c>
      <c r="E356" s="263">
        <f>SUM(E357:E358)</f>
        <v>15500</v>
      </c>
      <c r="F356" s="264">
        <f>SUM(F357:F358)</f>
        <v>15000</v>
      </c>
      <c r="G356" s="259">
        <f>SUM(G357:G358)</f>
        <v>15000</v>
      </c>
      <c r="H356" s="79"/>
      <c r="I356" s="79"/>
      <c r="J356" s="79"/>
    </row>
    <row r="357" spans="1:10" s="80" customFormat="1" ht="12.75" customHeight="1">
      <c r="A357" s="85"/>
      <c r="B357" s="93">
        <v>44</v>
      </c>
      <c r="C357" s="255">
        <v>613922</v>
      </c>
      <c r="D357" s="273" t="s">
        <v>107</v>
      </c>
      <c r="E357" s="263">
        <f>'Poseban dio'!R66</f>
        <v>9500</v>
      </c>
      <c r="F357" s="265">
        <v>9500</v>
      </c>
      <c r="G357" s="265">
        <v>9500</v>
      </c>
      <c r="H357" s="79"/>
      <c r="I357" s="79"/>
      <c r="J357" s="79"/>
    </row>
    <row r="358" spans="1:10" s="80" customFormat="1" ht="12.75" customHeight="1">
      <c r="A358" s="85"/>
      <c r="B358" s="93">
        <v>45</v>
      </c>
      <c r="C358" s="255">
        <v>613923</v>
      </c>
      <c r="D358" s="273" t="s">
        <v>108</v>
      </c>
      <c r="E358" s="263">
        <f>'Poseban dio'!R67</f>
        <v>6000</v>
      </c>
      <c r="F358" s="265">
        <v>5500</v>
      </c>
      <c r="G358" s="265">
        <v>5500</v>
      </c>
      <c r="H358" s="79"/>
      <c r="I358" s="79"/>
      <c r="J358" s="79"/>
    </row>
    <row r="359" spans="1:10" s="80" customFormat="1" ht="12.75" customHeight="1">
      <c r="A359" s="85"/>
      <c r="B359" s="93">
        <v>46</v>
      </c>
      <c r="C359" s="255">
        <v>613930</v>
      </c>
      <c r="D359" s="158" t="s">
        <v>109</v>
      </c>
      <c r="E359" s="263">
        <f>SUM(E360:E364)</f>
        <v>71797.2</v>
      </c>
      <c r="F359" s="264">
        <f>SUM(F360:F364)</f>
        <v>82647.16</v>
      </c>
      <c r="G359" s="259">
        <f>SUM(G360:G364)</f>
        <v>82647.16</v>
      </c>
      <c r="H359" s="79"/>
      <c r="I359" s="79"/>
      <c r="J359" s="79"/>
    </row>
    <row r="360" spans="1:10" s="80" customFormat="1" ht="12.75" customHeight="1">
      <c r="A360" s="85"/>
      <c r="B360" s="93">
        <v>47</v>
      </c>
      <c r="C360" s="255">
        <v>613931</v>
      </c>
      <c r="D360" s="277" t="s">
        <v>309</v>
      </c>
      <c r="E360" s="263">
        <f>'Poseban dio'!R69</f>
        <v>7100</v>
      </c>
      <c r="F360" s="265">
        <v>9360</v>
      </c>
      <c r="G360" s="265">
        <v>9360</v>
      </c>
      <c r="H360" s="79"/>
      <c r="I360" s="79"/>
      <c r="J360" s="79"/>
    </row>
    <row r="361" spans="1:10" s="80" customFormat="1" ht="12.75" customHeight="1">
      <c r="A361" s="85"/>
      <c r="B361" s="93">
        <v>48</v>
      </c>
      <c r="C361" s="255">
        <v>613932</v>
      </c>
      <c r="D361" s="158" t="s">
        <v>110</v>
      </c>
      <c r="E361" s="263">
        <f>'Poseban dio'!R70</f>
        <v>12000</v>
      </c>
      <c r="F361" s="265">
        <v>12000</v>
      </c>
      <c r="G361" s="265">
        <v>12000</v>
      </c>
      <c r="H361" s="79"/>
      <c r="I361" s="79"/>
      <c r="J361" s="79"/>
    </row>
    <row r="362" spans="1:10" s="80" customFormat="1" ht="12.75" customHeight="1">
      <c r="A362" s="85"/>
      <c r="B362" s="93">
        <v>49</v>
      </c>
      <c r="C362" s="255">
        <v>613934</v>
      </c>
      <c r="D362" s="273" t="s">
        <v>408</v>
      </c>
      <c r="E362" s="263">
        <f>'Poseban dio'!R71</f>
        <v>22500</v>
      </c>
      <c r="F362" s="265">
        <v>27950</v>
      </c>
      <c r="G362" s="265">
        <v>27950</v>
      </c>
      <c r="H362" s="79"/>
      <c r="I362" s="79"/>
      <c r="J362" s="79"/>
    </row>
    <row r="363" spans="1:10" s="80" customFormat="1" ht="12.75" customHeight="1">
      <c r="A363" s="85"/>
      <c r="B363" s="93">
        <v>50</v>
      </c>
      <c r="C363" s="255">
        <v>613939</v>
      </c>
      <c r="D363" s="273" t="s">
        <v>113</v>
      </c>
      <c r="E363" s="263">
        <f>'Poseban dio'!R72</f>
        <v>1500</v>
      </c>
      <c r="F363" s="265">
        <v>3000</v>
      </c>
      <c r="G363" s="265">
        <v>3000</v>
      </c>
      <c r="H363" s="79"/>
      <c r="I363" s="79"/>
      <c r="J363" s="79"/>
    </row>
    <row r="364" spans="1:10" s="80" customFormat="1" ht="12.75" customHeight="1">
      <c r="A364" s="85"/>
      <c r="B364" s="93">
        <v>51</v>
      </c>
      <c r="C364" s="255">
        <v>613939</v>
      </c>
      <c r="D364" s="273" t="s">
        <v>200</v>
      </c>
      <c r="E364" s="263">
        <f>'Poseban dio'!R73</f>
        <v>28697.2</v>
      </c>
      <c r="F364" s="265">
        <v>30337.16</v>
      </c>
      <c r="G364" s="265">
        <v>30337.16</v>
      </c>
      <c r="H364" s="79"/>
      <c r="I364" s="79"/>
      <c r="J364" s="79"/>
    </row>
    <row r="365" spans="1:10" s="80" customFormat="1" ht="12.75" customHeight="1">
      <c r="A365" s="85"/>
      <c r="B365" s="93">
        <v>52</v>
      </c>
      <c r="C365" s="255">
        <v>613960</v>
      </c>
      <c r="D365" s="158" t="s">
        <v>111</v>
      </c>
      <c r="E365" s="263">
        <f>'Poseban dio'!R74</f>
        <v>15000</v>
      </c>
      <c r="F365" s="265">
        <v>5000</v>
      </c>
      <c r="G365" s="265">
        <v>5000</v>
      </c>
      <c r="H365" s="79"/>
      <c r="I365" s="79"/>
      <c r="J365" s="79"/>
    </row>
    <row r="366" spans="1:10" s="80" customFormat="1" ht="12.75" customHeight="1">
      <c r="A366" s="85"/>
      <c r="B366" s="93">
        <v>53</v>
      </c>
      <c r="C366" s="255">
        <v>613970</v>
      </c>
      <c r="D366" s="273" t="s">
        <v>112</v>
      </c>
      <c r="E366" s="263">
        <f>SUM(E367:E374)</f>
        <v>396450</v>
      </c>
      <c r="F366" s="264">
        <f>SUM(F367:F374)</f>
        <v>357734</v>
      </c>
      <c r="G366" s="259">
        <f>SUM(G367:G374)</f>
        <v>357734</v>
      </c>
      <c r="H366" s="79"/>
      <c r="I366" s="79"/>
      <c r="J366" s="79"/>
    </row>
    <row r="367" spans="1:10" s="80" customFormat="1" ht="12.75" customHeight="1">
      <c r="A367" s="85"/>
      <c r="B367" s="93">
        <v>54</v>
      </c>
      <c r="C367" s="255">
        <v>613973</v>
      </c>
      <c r="D367" s="273" t="s">
        <v>114</v>
      </c>
      <c r="E367" s="263">
        <f>'Poseban dio'!R76</f>
        <v>40000</v>
      </c>
      <c r="F367" s="265">
        <v>34284</v>
      </c>
      <c r="G367" s="265">
        <v>34284</v>
      </c>
      <c r="H367" s="79"/>
      <c r="I367" s="79"/>
      <c r="J367" s="79"/>
    </row>
    <row r="368" spans="1:10" s="80" customFormat="1" ht="12.75" customHeight="1">
      <c r="A368" s="85"/>
      <c r="B368" s="93">
        <v>55</v>
      </c>
      <c r="C368" s="255">
        <v>613974</v>
      </c>
      <c r="D368" s="273" t="s">
        <v>115</v>
      </c>
      <c r="E368" s="263">
        <f>'Poseban dio'!R77</f>
        <v>20000</v>
      </c>
      <c r="F368" s="265">
        <v>20000</v>
      </c>
      <c r="G368" s="265">
        <v>20000</v>
      </c>
      <c r="H368" s="79"/>
      <c r="I368" s="79"/>
      <c r="J368" s="79"/>
    </row>
    <row r="369" spans="1:10" s="80" customFormat="1" ht="12.75" customHeight="1">
      <c r="A369" s="85"/>
      <c r="B369" s="93">
        <v>56</v>
      </c>
      <c r="C369" s="255">
        <v>613974</v>
      </c>
      <c r="D369" s="158" t="s">
        <v>116</v>
      </c>
      <c r="E369" s="263">
        <f>'Poseban dio'!R78</f>
        <v>5000</v>
      </c>
      <c r="F369" s="265">
        <v>5000</v>
      </c>
      <c r="G369" s="265">
        <v>5000</v>
      </c>
      <c r="H369" s="79"/>
      <c r="I369" s="79"/>
      <c r="J369" s="79"/>
    </row>
    <row r="370" spans="1:10" s="80" customFormat="1" ht="12.75" customHeight="1">
      <c r="A370" s="85"/>
      <c r="B370" s="93">
        <v>57</v>
      </c>
      <c r="C370" s="255">
        <v>613974</v>
      </c>
      <c r="D370" s="273" t="s">
        <v>359</v>
      </c>
      <c r="E370" s="263">
        <f>'Poseban dio'!R79</f>
        <v>101500</v>
      </c>
      <c r="F370" s="265">
        <v>73500</v>
      </c>
      <c r="G370" s="265">
        <v>73500</v>
      </c>
      <c r="H370" s="79"/>
      <c r="I370" s="79"/>
      <c r="J370" s="79"/>
    </row>
    <row r="371" spans="1:10" s="80" customFormat="1" ht="12.75" customHeight="1">
      <c r="A371" s="85"/>
      <c r="B371" s="93">
        <v>58</v>
      </c>
      <c r="C371" s="255">
        <v>613974</v>
      </c>
      <c r="D371" s="158" t="s">
        <v>117</v>
      </c>
      <c r="E371" s="263">
        <f>'Poseban dio'!R80</f>
        <v>65000</v>
      </c>
      <c r="F371" s="265">
        <v>65000</v>
      </c>
      <c r="G371" s="265">
        <v>65000</v>
      </c>
      <c r="H371" s="79"/>
      <c r="I371" s="79"/>
      <c r="J371" s="79"/>
    </row>
    <row r="372" spans="1:10" s="80" customFormat="1" ht="12.75" customHeight="1">
      <c r="A372" s="85"/>
      <c r="B372" s="93">
        <v>59</v>
      </c>
      <c r="C372" s="255">
        <v>613974</v>
      </c>
      <c r="D372" s="273" t="s">
        <v>118</v>
      </c>
      <c r="E372" s="263">
        <f>'Poseban dio'!R81</f>
        <v>23950</v>
      </c>
      <c r="F372" s="265">
        <v>23950</v>
      </c>
      <c r="G372" s="265">
        <v>23950</v>
      </c>
      <c r="H372" s="79"/>
      <c r="I372" s="79"/>
      <c r="J372" s="79"/>
    </row>
    <row r="373" spans="1:10" s="80" customFormat="1" ht="12.75" customHeight="1">
      <c r="A373" s="85"/>
      <c r="B373" s="93">
        <v>60</v>
      </c>
      <c r="C373" s="255">
        <v>613975</v>
      </c>
      <c r="D373" s="273" t="s">
        <v>119</v>
      </c>
      <c r="E373" s="263">
        <f>'Poseban dio'!R82</f>
        <v>129000</v>
      </c>
      <c r="F373" s="265">
        <v>129000</v>
      </c>
      <c r="G373" s="265">
        <v>129000</v>
      </c>
      <c r="H373" s="79"/>
      <c r="I373" s="79"/>
      <c r="J373" s="79"/>
    </row>
    <row r="374" spans="1:10" s="80" customFormat="1" ht="12.75" customHeight="1">
      <c r="A374" s="85"/>
      <c r="B374" s="93">
        <v>61</v>
      </c>
      <c r="C374" s="255">
        <v>613976</v>
      </c>
      <c r="D374" s="273" t="s">
        <v>258</v>
      </c>
      <c r="E374" s="263">
        <f>'Poseban dio'!R83</f>
        <v>12000</v>
      </c>
      <c r="F374" s="265">
        <v>7000</v>
      </c>
      <c r="G374" s="265">
        <v>7000</v>
      </c>
      <c r="H374" s="79"/>
      <c r="I374" s="79"/>
      <c r="J374" s="79"/>
    </row>
    <row r="375" spans="1:10" s="80" customFormat="1" ht="12.75" customHeight="1">
      <c r="A375" s="85"/>
      <c r="B375" s="93">
        <v>62</v>
      </c>
      <c r="C375" s="255">
        <v>613980</v>
      </c>
      <c r="D375" s="273" t="s">
        <v>121</v>
      </c>
      <c r="E375" s="263">
        <f>SUM(E376:E376)</f>
        <v>7000</v>
      </c>
      <c r="F375" s="264">
        <f>SUM(F376:F376)</f>
        <v>7000</v>
      </c>
      <c r="G375" s="259">
        <f>SUM(G376:G376)</f>
        <v>7000</v>
      </c>
      <c r="H375" s="79"/>
      <c r="I375" s="79"/>
      <c r="J375" s="79"/>
    </row>
    <row r="376" spans="2:10" s="85" customFormat="1" ht="12.75" customHeight="1">
      <c r="B376" s="93">
        <v>63</v>
      </c>
      <c r="C376" s="255">
        <v>613983</v>
      </c>
      <c r="D376" s="273" t="s">
        <v>122</v>
      </c>
      <c r="E376" s="263">
        <f>'Poseban dio'!R85</f>
        <v>7000</v>
      </c>
      <c r="F376" s="265">
        <v>7000</v>
      </c>
      <c r="G376" s="265">
        <v>7000</v>
      </c>
      <c r="H376" s="124"/>
      <c r="I376" s="124"/>
      <c r="J376" s="124"/>
    </row>
    <row r="377" spans="2:10" s="85" customFormat="1" ht="12.75" customHeight="1">
      <c r="B377" s="93">
        <v>64</v>
      </c>
      <c r="C377" s="255">
        <v>613990</v>
      </c>
      <c r="D377" s="158" t="s">
        <v>123</v>
      </c>
      <c r="E377" s="263">
        <f>SUM(E378:E381)</f>
        <v>59800</v>
      </c>
      <c r="F377" s="264">
        <f>SUM(F378:F381)</f>
        <v>57520</v>
      </c>
      <c r="G377" s="259">
        <f>SUM(G378:G381)</f>
        <v>57520</v>
      </c>
      <c r="H377" s="124"/>
      <c r="I377" s="124"/>
      <c r="J377" s="124"/>
    </row>
    <row r="378" spans="2:10" s="85" customFormat="1" ht="12.75" customHeight="1">
      <c r="B378" s="93">
        <v>65</v>
      </c>
      <c r="C378" s="255">
        <v>613991</v>
      </c>
      <c r="D378" s="158" t="s">
        <v>124</v>
      </c>
      <c r="E378" s="263">
        <f>'Poseban dio'!R87</f>
        <v>5000</v>
      </c>
      <c r="F378" s="265">
        <v>4720</v>
      </c>
      <c r="G378" s="265">
        <v>4720</v>
      </c>
      <c r="H378" s="124"/>
      <c r="I378" s="124"/>
      <c r="J378" s="124"/>
    </row>
    <row r="379" spans="2:10" s="85" customFormat="1" ht="12.75" customHeight="1">
      <c r="B379" s="93">
        <v>66</v>
      </c>
      <c r="C379" s="255">
        <v>613992</v>
      </c>
      <c r="D379" s="258" t="s">
        <v>125</v>
      </c>
      <c r="E379" s="263">
        <f>'Poseban dio'!R88</f>
        <v>4800</v>
      </c>
      <c r="F379" s="265">
        <v>4800</v>
      </c>
      <c r="G379" s="265">
        <v>4800</v>
      </c>
      <c r="H379" s="124"/>
      <c r="I379" s="124"/>
      <c r="J379" s="124"/>
    </row>
    <row r="380" spans="2:10" s="85" customFormat="1" ht="12.75" customHeight="1">
      <c r="B380" s="93">
        <v>67</v>
      </c>
      <c r="C380" s="255">
        <v>613995</v>
      </c>
      <c r="D380" s="258" t="s">
        <v>407</v>
      </c>
      <c r="E380" s="263">
        <f>'Poseban dio'!R89</f>
        <v>20000</v>
      </c>
      <c r="F380" s="265">
        <v>18000</v>
      </c>
      <c r="G380" s="265">
        <v>18000</v>
      </c>
      <c r="H380" s="124"/>
      <c r="I380" s="124"/>
      <c r="J380" s="124"/>
    </row>
    <row r="381" spans="2:10" s="85" customFormat="1" ht="12.75" customHeight="1">
      <c r="B381" s="93">
        <v>68</v>
      </c>
      <c r="C381" s="255">
        <v>613995</v>
      </c>
      <c r="D381" s="258" t="s">
        <v>414</v>
      </c>
      <c r="E381" s="263">
        <f>'Poseban dio'!R90</f>
        <v>30000</v>
      </c>
      <c r="F381" s="265">
        <v>30000</v>
      </c>
      <c r="G381" s="265">
        <v>30000</v>
      </c>
      <c r="H381" s="124"/>
      <c r="I381" s="124"/>
      <c r="J381" s="124"/>
    </row>
    <row r="382" spans="2:10" s="85" customFormat="1" ht="12.75" customHeight="1">
      <c r="B382" s="93"/>
      <c r="C382" s="90">
        <v>614000</v>
      </c>
      <c r="D382" s="275" t="s">
        <v>158</v>
      </c>
      <c r="E382" s="261">
        <f>E383+E389+E408+E427+E431+E442</f>
        <v>2893894</v>
      </c>
      <c r="F382" s="262">
        <f>F383+F389+F408+F427+F431+F442</f>
        <v>2670840</v>
      </c>
      <c r="G382" s="260">
        <f>G383+G389+G408+G427+G431+G442</f>
        <v>2651840</v>
      </c>
      <c r="H382" s="124"/>
      <c r="I382" s="124"/>
      <c r="J382" s="124"/>
    </row>
    <row r="383" spans="2:10" s="85" customFormat="1" ht="12.75" customHeight="1">
      <c r="B383" s="93"/>
      <c r="C383" s="255">
        <v>614100</v>
      </c>
      <c r="D383" s="276" t="s">
        <v>30</v>
      </c>
      <c r="E383" s="264">
        <f>E384+E388</f>
        <v>182000</v>
      </c>
      <c r="F383" s="264">
        <f>F384+F388</f>
        <v>117000</v>
      </c>
      <c r="G383" s="259">
        <f>G384+G388</f>
        <v>68000</v>
      </c>
      <c r="H383" s="124"/>
      <c r="I383" s="124"/>
      <c r="J383" s="124"/>
    </row>
    <row r="384" spans="2:10" s="85" customFormat="1" ht="12.75" customHeight="1">
      <c r="B384" s="93">
        <v>69</v>
      </c>
      <c r="C384" s="255">
        <v>614116</v>
      </c>
      <c r="D384" s="158" t="s">
        <v>201</v>
      </c>
      <c r="E384" s="263">
        <f>E385+E386+E387</f>
        <v>165000</v>
      </c>
      <c r="F384" s="264">
        <f>F385+F386+F387</f>
        <v>50000</v>
      </c>
      <c r="G384" s="259">
        <f>G385+G386+G387</f>
        <v>50000</v>
      </c>
      <c r="H384" s="124"/>
      <c r="I384" s="124"/>
      <c r="J384" s="124"/>
    </row>
    <row r="385" spans="2:10" s="85" customFormat="1" ht="11.25" customHeight="1">
      <c r="B385" s="93"/>
      <c r="C385" s="255"/>
      <c r="D385" s="274" t="s">
        <v>505</v>
      </c>
      <c r="E385" s="263">
        <f>'Poseban dio'!R94</f>
        <v>50000</v>
      </c>
      <c r="F385" s="265"/>
      <c r="G385" s="265"/>
      <c r="H385" s="124"/>
      <c r="I385" s="124"/>
      <c r="J385" s="124"/>
    </row>
    <row r="386" spans="2:10" s="85" customFormat="1" ht="12.75" customHeight="1">
      <c r="B386" s="93"/>
      <c r="C386" s="255"/>
      <c r="D386" s="273" t="s">
        <v>461</v>
      </c>
      <c r="E386" s="263">
        <f>'Poseban dio'!R95</f>
        <v>49000</v>
      </c>
      <c r="F386" s="265">
        <v>50000</v>
      </c>
      <c r="G386" s="265">
        <v>50000</v>
      </c>
      <c r="H386" s="124"/>
      <c r="I386" s="124"/>
      <c r="J386" s="124"/>
    </row>
    <row r="387" spans="2:10" s="85" customFormat="1" ht="12.75" customHeight="1">
      <c r="B387" s="93"/>
      <c r="C387" s="255"/>
      <c r="D387" s="273" t="s">
        <v>384</v>
      </c>
      <c r="E387" s="263">
        <f>'Poseban dio'!R96</f>
        <v>66000</v>
      </c>
      <c r="F387" s="265"/>
      <c r="G387" s="265"/>
      <c r="H387" s="124"/>
      <c r="I387" s="124"/>
      <c r="J387" s="124"/>
    </row>
    <row r="388" spans="2:10" s="85" customFormat="1" ht="12.75" customHeight="1">
      <c r="B388" s="93">
        <v>70</v>
      </c>
      <c r="C388" s="255">
        <v>614116</v>
      </c>
      <c r="D388" s="158" t="s">
        <v>126</v>
      </c>
      <c r="E388" s="263">
        <f>'Poseban dio'!R97</f>
        <v>17000</v>
      </c>
      <c r="F388" s="265">
        <v>67000</v>
      </c>
      <c r="G388" s="265">
        <v>18000</v>
      </c>
      <c r="H388" s="124"/>
      <c r="I388" s="124"/>
      <c r="J388" s="124"/>
    </row>
    <row r="389" spans="2:10" s="85" customFormat="1" ht="12.75" customHeight="1">
      <c r="B389" s="93"/>
      <c r="C389" s="255">
        <v>614200</v>
      </c>
      <c r="D389" s="276" t="s">
        <v>31</v>
      </c>
      <c r="E389" s="263">
        <f>SUM(E390:E407)</f>
        <v>846494</v>
      </c>
      <c r="F389" s="264">
        <f>SUM(F390:F407)</f>
        <v>754940</v>
      </c>
      <c r="G389" s="259">
        <f>SUM(G390:G407)</f>
        <v>754940</v>
      </c>
      <c r="H389" s="124"/>
      <c r="I389" s="124"/>
      <c r="J389" s="124"/>
    </row>
    <row r="390" spans="2:10" s="129" customFormat="1" ht="23.25" customHeight="1">
      <c r="B390" s="93">
        <v>71</v>
      </c>
      <c r="C390" s="93">
        <v>614221</v>
      </c>
      <c r="D390" s="273" t="s">
        <v>127</v>
      </c>
      <c r="E390" s="99">
        <f>'Poseban dio'!R99</f>
        <v>40000</v>
      </c>
      <c r="F390" s="172">
        <v>40000</v>
      </c>
      <c r="G390" s="172">
        <v>40000</v>
      </c>
      <c r="H390" s="128"/>
      <c r="I390" s="128"/>
      <c r="J390" s="128"/>
    </row>
    <row r="391" spans="2:10" s="85" customFormat="1" ht="12.75" customHeight="1">
      <c r="B391" s="93">
        <v>72</v>
      </c>
      <c r="C391" s="255">
        <v>614225</v>
      </c>
      <c r="D391" s="273" t="s">
        <v>129</v>
      </c>
      <c r="E391" s="263">
        <f>'Poseban dio'!R100</f>
        <v>13000</v>
      </c>
      <c r="F391" s="265">
        <v>13000</v>
      </c>
      <c r="G391" s="265">
        <v>13000</v>
      </c>
      <c r="H391" s="124"/>
      <c r="I391" s="124"/>
      <c r="J391" s="124"/>
    </row>
    <row r="392" spans="2:10" s="129" customFormat="1" ht="23.25" customHeight="1">
      <c r="B392" s="93">
        <v>73</v>
      </c>
      <c r="C392" s="93">
        <v>614232</v>
      </c>
      <c r="D392" s="273" t="s">
        <v>128</v>
      </c>
      <c r="E392" s="99">
        <f>'Poseban dio'!R101</f>
        <v>40000</v>
      </c>
      <c r="F392" s="172">
        <v>40000</v>
      </c>
      <c r="G392" s="172">
        <v>40000</v>
      </c>
      <c r="H392" s="128"/>
      <c r="I392" s="128"/>
      <c r="J392" s="128"/>
    </row>
    <row r="393" spans="2:10" s="85" customFormat="1" ht="12.75" customHeight="1">
      <c r="B393" s="93">
        <v>74</v>
      </c>
      <c r="C393" s="255">
        <v>614234</v>
      </c>
      <c r="D393" s="158" t="s">
        <v>130</v>
      </c>
      <c r="E393" s="263">
        <f>'Poseban dio'!R102</f>
        <v>186750</v>
      </c>
      <c r="F393" s="265">
        <v>186750</v>
      </c>
      <c r="G393" s="265">
        <v>186750</v>
      </c>
      <c r="H393" s="124"/>
      <c r="I393" s="124"/>
      <c r="J393" s="124"/>
    </row>
    <row r="394" spans="2:10" s="85" customFormat="1" ht="12.75" customHeight="1">
      <c r="B394" s="93">
        <v>75</v>
      </c>
      <c r="C394" s="255">
        <v>614239</v>
      </c>
      <c r="D394" s="158" t="s">
        <v>0</v>
      </c>
      <c r="E394" s="263">
        <f>'Poseban dio'!R103</f>
        <v>40000</v>
      </c>
      <c r="F394" s="265">
        <v>40000</v>
      </c>
      <c r="G394" s="265">
        <v>40000</v>
      </c>
      <c r="H394" s="124"/>
      <c r="I394" s="124"/>
      <c r="J394" s="124"/>
    </row>
    <row r="395" spans="2:10" s="85" customFormat="1" ht="12.75" customHeight="1">
      <c r="B395" s="93">
        <v>76</v>
      </c>
      <c r="C395" s="255">
        <v>614239</v>
      </c>
      <c r="D395" s="273" t="s">
        <v>415</v>
      </c>
      <c r="E395" s="263">
        <f>'Poseban dio'!R104</f>
        <v>35000</v>
      </c>
      <c r="F395" s="265">
        <v>35000</v>
      </c>
      <c r="G395" s="265">
        <v>35000</v>
      </c>
      <c r="H395" s="124"/>
      <c r="I395" s="124"/>
      <c r="J395" s="124"/>
    </row>
    <row r="396" spans="2:10" s="85" customFormat="1" ht="12.75" customHeight="1">
      <c r="B396" s="93">
        <v>77</v>
      </c>
      <c r="C396" s="255">
        <v>614239</v>
      </c>
      <c r="D396" s="274" t="s">
        <v>506</v>
      </c>
      <c r="E396" s="263">
        <f>'Poseban dio'!R105</f>
        <v>5000</v>
      </c>
      <c r="F396" s="265">
        <v>7000</v>
      </c>
      <c r="G396" s="265">
        <v>7000</v>
      </c>
      <c r="H396" s="124"/>
      <c r="I396" s="124"/>
      <c r="J396" s="124"/>
    </row>
    <row r="397" spans="2:10" s="85" customFormat="1" ht="12.75" customHeight="1">
      <c r="B397" s="93">
        <v>78</v>
      </c>
      <c r="C397" s="255">
        <v>614239</v>
      </c>
      <c r="D397" s="274" t="s">
        <v>507</v>
      </c>
      <c r="E397" s="263">
        <f>'Poseban dio'!R106</f>
        <v>10000</v>
      </c>
      <c r="F397" s="265">
        <v>10000</v>
      </c>
      <c r="G397" s="265">
        <v>10000</v>
      </c>
      <c r="H397" s="124"/>
      <c r="I397" s="124"/>
      <c r="J397" s="124"/>
    </row>
    <row r="398" spans="2:10" s="85" customFormat="1" ht="12.75" customHeight="1">
      <c r="B398" s="93">
        <v>79</v>
      </c>
      <c r="C398" s="255">
        <v>614239</v>
      </c>
      <c r="D398" s="274" t="s">
        <v>531</v>
      </c>
      <c r="E398" s="263">
        <f>'Poseban dio'!R107</f>
        <v>10000</v>
      </c>
      <c r="F398" s="265">
        <v>10000</v>
      </c>
      <c r="G398" s="265">
        <v>10000</v>
      </c>
      <c r="H398" s="124"/>
      <c r="I398" s="124"/>
      <c r="J398" s="124"/>
    </row>
    <row r="399" spans="2:10" s="129" customFormat="1" ht="24.75" customHeight="1">
      <c r="B399" s="93">
        <v>80</v>
      </c>
      <c r="C399" s="93">
        <v>614239</v>
      </c>
      <c r="D399" s="274" t="s">
        <v>508</v>
      </c>
      <c r="E399" s="99">
        <f>'Poseban dio'!R108</f>
        <v>55000</v>
      </c>
      <c r="F399" s="172"/>
      <c r="G399" s="172"/>
      <c r="H399" s="128"/>
      <c r="I399" s="128"/>
      <c r="J399" s="128"/>
    </row>
    <row r="400" spans="2:10" s="85" customFormat="1" ht="12.75" customHeight="1">
      <c r="B400" s="93">
        <v>81</v>
      </c>
      <c r="C400" s="255">
        <v>614239</v>
      </c>
      <c r="D400" s="273" t="s">
        <v>143</v>
      </c>
      <c r="E400" s="263">
        <f>'Poseban dio'!R109</f>
        <v>10000</v>
      </c>
      <c r="F400" s="265">
        <v>10000</v>
      </c>
      <c r="G400" s="265">
        <v>10000</v>
      </c>
      <c r="H400" s="124"/>
      <c r="I400" s="124"/>
      <c r="J400" s="124"/>
    </row>
    <row r="401" spans="2:10" s="85" customFormat="1" ht="12.75" customHeight="1">
      <c r="B401" s="93">
        <v>82</v>
      </c>
      <c r="C401" s="255">
        <v>614241</v>
      </c>
      <c r="D401" s="273" t="s">
        <v>131</v>
      </c>
      <c r="E401" s="263">
        <f>'Poseban dio'!R110</f>
        <v>12392</v>
      </c>
      <c r="F401" s="265">
        <v>11170</v>
      </c>
      <c r="G401" s="265">
        <v>11170</v>
      </c>
      <c r="H401" s="124"/>
      <c r="I401" s="124"/>
      <c r="J401" s="124"/>
    </row>
    <row r="402" spans="2:10" s="85" customFormat="1" ht="12.75" customHeight="1">
      <c r="B402" s="93">
        <v>83</v>
      </c>
      <c r="C402" s="255">
        <v>614241</v>
      </c>
      <c r="D402" s="273" t="s">
        <v>132</v>
      </c>
      <c r="E402" s="263">
        <f>'Poseban dio'!R111</f>
        <v>24784</v>
      </c>
      <c r="F402" s="265">
        <v>22340</v>
      </c>
      <c r="G402" s="265">
        <v>22340</v>
      </c>
      <c r="H402" s="124"/>
      <c r="I402" s="124"/>
      <c r="J402" s="124"/>
    </row>
    <row r="403" spans="2:10" s="85" customFormat="1" ht="12.75" customHeight="1">
      <c r="B403" s="93">
        <v>84</v>
      </c>
      <c r="C403" s="255">
        <v>614241</v>
      </c>
      <c r="D403" s="273" t="s">
        <v>133</v>
      </c>
      <c r="E403" s="263">
        <f>'Poseban dio'!R112</f>
        <v>43372</v>
      </c>
      <c r="F403" s="265">
        <v>39095</v>
      </c>
      <c r="G403" s="265">
        <v>39095</v>
      </c>
      <c r="H403" s="124"/>
      <c r="I403" s="124"/>
      <c r="J403" s="124"/>
    </row>
    <row r="404" spans="2:10" s="85" customFormat="1" ht="12.75" customHeight="1">
      <c r="B404" s="93">
        <v>85</v>
      </c>
      <c r="C404" s="255">
        <v>614241</v>
      </c>
      <c r="D404" s="273" t="s">
        <v>242</v>
      </c>
      <c r="E404" s="263">
        <f>'Poseban dio'!R113</f>
        <v>6196</v>
      </c>
      <c r="F404" s="265">
        <v>5585</v>
      </c>
      <c r="G404" s="265">
        <v>5585</v>
      </c>
      <c r="H404" s="124"/>
      <c r="I404" s="124"/>
      <c r="J404" s="124"/>
    </row>
    <row r="405" spans="2:10" s="129" customFormat="1" ht="23.25" customHeight="1">
      <c r="B405" s="93">
        <v>86</v>
      </c>
      <c r="C405" s="93">
        <v>614241</v>
      </c>
      <c r="D405" s="273" t="s">
        <v>385</v>
      </c>
      <c r="E405" s="99">
        <f>'Poseban dio'!R114</f>
        <v>30000</v>
      </c>
      <c r="F405" s="172"/>
      <c r="G405" s="172"/>
      <c r="H405" s="128"/>
      <c r="I405" s="128"/>
      <c r="J405" s="128"/>
    </row>
    <row r="406" spans="2:10" s="85" customFormat="1" ht="12.75" customHeight="1">
      <c r="B406" s="93">
        <v>87</v>
      </c>
      <c r="C406" s="255">
        <v>614242</v>
      </c>
      <c r="D406" s="273" t="s">
        <v>243</v>
      </c>
      <c r="E406" s="263">
        <f>'Poseban dio'!R115</f>
        <v>35000</v>
      </c>
      <c r="F406" s="265">
        <v>35000</v>
      </c>
      <c r="G406" s="265">
        <v>35000</v>
      </c>
      <c r="H406" s="124"/>
      <c r="I406" s="124"/>
      <c r="J406" s="124"/>
    </row>
    <row r="407" spans="2:10" s="85" customFormat="1" ht="12.75" customHeight="1">
      <c r="B407" s="93">
        <v>88</v>
      </c>
      <c r="C407" s="255">
        <v>614243</v>
      </c>
      <c r="D407" s="158" t="s">
        <v>214</v>
      </c>
      <c r="E407" s="263">
        <f>'Poseban dio'!R116</f>
        <v>250000</v>
      </c>
      <c r="F407" s="265">
        <v>250000</v>
      </c>
      <c r="G407" s="265">
        <v>250000</v>
      </c>
      <c r="H407" s="124"/>
      <c r="I407" s="124"/>
      <c r="J407" s="124"/>
    </row>
    <row r="408" spans="2:10" s="85" customFormat="1" ht="12.75" customHeight="1">
      <c r="B408" s="93"/>
      <c r="C408" s="255">
        <v>614300</v>
      </c>
      <c r="D408" s="276" t="s">
        <v>32</v>
      </c>
      <c r="E408" s="263">
        <f>E409+E418+E419</f>
        <v>700400</v>
      </c>
      <c r="F408" s="264">
        <f>F409+F418+F419</f>
        <v>695400</v>
      </c>
      <c r="G408" s="259">
        <f>G409+G418+G419</f>
        <v>695400</v>
      </c>
      <c r="H408" s="124"/>
      <c r="I408" s="124"/>
      <c r="J408" s="124"/>
    </row>
    <row r="409" spans="2:10" s="85" customFormat="1" ht="12.75" customHeight="1">
      <c r="B409" s="93">
        <v>89</v>
      </c>
      <c r="C409" s="255">
        <v>614311</v>
      </c>
      <c r="D409" s="158" t="s">
        <v>141</v>
      </c>
      <c r="E409" s="263">
        <f>SUM(E410:E417)</f>
        <v>129000</v>
      </c>
      <c r="F409" s="263">
        <f>SUM(F410:F417)</f>
        <v>124000</v>
      </c>
      <c r="G409" s="267">
        <f>SUM(G410:G417)</f>
        <v>124000</v>
      </c>
      <c r="H409" s="124"/>
      <c r="I409" s="124"/>
      <c r="J409" s="124"/>
    </row>
    <row r="410" spans="2:10" s="85" customFormat="1" ht="12.75" customHeight="1">
      <c r="B410" s="93">
        <v>90</v>
      </c>
      <c r="C410" s="255">
        <v>614311</v>
      </c>
      <c r="D410" s="158" t="s">
        <v>142</v>
      </c>
      <c r="E410" s="263">
        <f>'Poseban dio'!R119</f>
        <v>49000</v>
      </c>
      <c r="F410" s="265">
        <v>49000</v>
      </c>
      <c r="G410" s="265">
        <v>49000</v>
      </c>
      <c r="H410" s="124"/>
      <c r="I410" s="124"/>
      <c r="J410" s="124"/>
    </row>
    <row r="411" spans="2:10" s="85" customFormat="1" ht="12.75" customHeight="1">
      <c r="B411" s="93">
        <v>91</v>
      </c>
      <c r="C411" s="255">
        <v>614311</v>
      </c>
      <c r="D411" s="158" t="s">
        <v>144</v>
      </c>
      <c r="E411" s="263">
        <f>'Poseban dio'!R120</f>
        <v>25000</v>
      </c>
      <c r="F411" s="265">
        <v>25000</v>
      </c>
      <c r="G411" s="265">
        <v>25000</v>
      </c>
      <c r="H411" s="124"/>
      <c r="I411" s="124"/>
      <c r="J411" s="124"/>
    </row>
    <row r="412" spans="2:10" s="85" customFormat="1" ht="12.75" customHeight="1">
      <c r="B412" s="93">
        <v>92</v>
      </c>
      <c r="C412" s="255">
        <v>614311</v>
      </c>
      <c r="D412" s="158" t="s">
        <v>416</v>
      </c>
      <c r="E412" s="263">
        <f>'Poseban dio'!R121</f>
        <v>15000</v>
      </c>
      <c r="F412" s="265">
        <v>15000</v>
      </c>
      <c r="G412" s="265">
        <v>15000</v>
      </c>
      <c r="H412" s="124"/>
      <c r="I412" s="124"/>
      <c r="J412" s="124"/>
    </row>
    <row r="413" spans="2:10" s="85" customFormat="1" ht="12.75" customHeight="1">
      <c r="B413" s="93">
        <v>93</v>
      </c>
      <c r="C413" s="255">
        <v>614311</v>
      </c>
      <c r="D413" s="158" t="s">
        <v>145</v>
      </c>
      <c r="E413" s="263">
        <f>'Poseban dio'!R122</f>
        <v>10000</v>
      </c>
      <c r="F413" s="265">
        <v>10000</v>
      </c>
      <c r="G413" s="265">
        <v>10000</v>
      </c>
      <c r="H413" s="124"/>
      <c r="I413" s="124"/>
      <c r="J413" s="124"/>
    </row>
    <row r="414" spans="2:10" s="85" customFormat="1" ht="12.75" customHeight="1">
      <c r="B414" s="93"/>
      <c r="C414" s="255">
        <v>614311</v>
      </c>
      <c r="D414" s="274" t="s">
        <v>509</v>
      </c>
      <c r="E414" s="263">
        <f>'Poseban dio'!R123</f>
        <v>5000</v>
      </c>
      <c r="F414" s="265"/>
      <c r="G414" s="265"/>
      <c r="H414" s="124"/>
      <c r="I414" s="124"/>
      <c r="J414" s="124"/>
    </row>
    <row r="415" spans="2:10" s="85" customFormat="1" ht="12.75" customHeight="1">
      <c r="B415" s="93">
        <v>94</v>
      </c>
      <c r="C415" s="255">
        <v>614311</v>
      </c>
      <c r="D415" s="273" t="s">
        <v>259</v>
      </c>
      <c r="E415" s="263">
        <f>'Poseban dio'!R124</f>
        <v>10000</v>
      </c>
      <c r="F415" s="265">
        <v>10000</v>
      </c>
      <c r="G415" s="265">
        <v>10000</v>
      </c>
      <c r="H415" s="124"/>
      <c r="I415" s="124"/>
      <c r="J415" s="124"/>
    </row>
    <row r="416" spans="2:10" s="85" customFormat="1" ht="12.75" customHeight="1">
      <c r="B416" s="93"/>
      <c r="C416" s="255">
        <v>614311</v>
      </c>
      <c r="D416" s="274" t="s">
        <v>510</v>
      </c>
      <c r="E416" s="263">
        <f>'Poseban dio'!R125</f>
        <v>10000</v>
      </c>
      <c r="F416" s="265">
        <v>10000</v>
      </c>
      <c r="G416" s="265">
        <v>10000</v>
      </c>
      <c r="H416" s="124"/>
      <c r="I416" s="124"/>
      <c r="J416" s="124"/>
    </row>
    <row r="417" spans="2:10" s="85" customFormat="1" ht="12.75" customHeight="1">
      <c r="B417" s="93"/>
      <c r="C417" s="255">
        <v>614311</v>
      </c>
      <c r="D417" s="274" t="s">
        <v>542</v>
      </c>
      <c r="E417" s="263">
        <f>'Poseban dio'!R126</f>
        <v>5000</v>
      </c>
      <c r="F417" s="265">
        <v>5000</v>
      </c>
      <c r="G417" s="265">
        <v>5000</v>
      </c>
      <c r="H417" s="124"/>
      <c r="I417" s="124"/>
      <c r="J417" s="124"/>
    </row>
    <row r="418" spans="2:10" s="85" customFormat="1" ht="12.75" customHeight="1">
      <c r="B418" s="93">
        <v>95</v>
      </c>
      <c r="C418" s="255">
        <v>614323</v>
      </c>
      <c r="D418" s="158" t="s">
        <v>134</v>
      </c>
      <c r="E418" s="263">
        <f>'Poseban dio'!R127</f>
        <v>113400</v>
      </c>
      <c r="F418" s="265">
        <v>113400</v>
      </c>
      <c r="G418" s="265">
        <v>113400</v>
      </c>
      <c r="H418" s="124"/>
      <c r="I418" s="124"/>
      <c r="J418" s="124"/>
    </row>
    <row r="419" spans="2:10" s="85" customFormat="1" ht="12.75" customHeight="1">
      <c r="B419" s="93">
        <v>96</v>
      </c>
      <c r="C419" s="255">
        <v>614324</v>
      </c>
      <c r="D419" s="158" t="s">
        <v>135</v>
      </c>
      <c r="E419" s="263">
        <f>SUM(E420:E426)</f>
        <v>458000</v>
      </c>
      <c r="F419" s="263">
        <f>SUM(F420:F426)</f>
        <v>458000</v>
      </c>
      <c r="G419" s="267">
        <f>SUM(G420:G426)</f>
        <v>458000</v>
      </c>
      <c r="H419" s="124"/>
      <c r="I419" s="124"/>
      <c r="J419" s="124"/>
    </row>
    <row r="420" spans="2:10" s="85" customFormat="1" ht="12.75" customHeight="1">
      <c r="B420" s="93">
        <v>97</v>
      </c>
      <c r="C420" s="255">
        <v>614324</v>
      </c>
      <c r="D420" s="273" t="s">
        <v>136</v>
      </c>
      <c r="E420" s="263">
        <f>'Poseban dio'!R129</f>
        <v>170000</v>
      </c>
      <c r="F420" s="265">
        <v>170000</v>
      </c>
      <c r="G420" s="265">
        <v>170000</v>
      </c>
      <c r="H420" s="124"/>
      <c r="I420" s="124"/>
      <c r="J420" s="124"/>
    </row>
    <row r="421" spans="2:10" s="85" customFormat="1" ht="12.75" customHeight="1">
      <c r="B421" s="93">
        <v>98</v>
      </c>
      <c r="C421" s="255">
        <v>614324</v>
      </c>
      <c r="D421" s="158" t="s">
        <v>139</v>
      </c>
      <c r="E421" s="263">
        <f>'Poseban dio'!R130</f>
        <v>13000</v>
      </c>
      <c r="F421" s="265">
        <v>13000</v>
      </c>
      <c r="G421" s="265">
        <v>13000</v>
      </c>
      <c r="H421" s="124"/>
      <c r="I421" s="124"/>
      <c r="J421" s="124"/>
    </row>
    <row r="422" spans="2:10" s="85" customFormat="1" ht="12.75" customHeight="1">
      <c r="B422" s="93">
        <v>99</v>
      </c>
      <c r="C422" s="255">
        <v>614324</v>
      </c>
      <c r="D422" s="273" t="s">
        <v>140</v>
      </c>
      <c r="E422" s="263">
        <f>'Poseban dio'!R131</f>
        <v>25000</v>
      </c>
      <c r="F422" s="265">
        <v>25000</v>
      </c>
      <c r="G422" s="265">
        <v>25000</v>
      </c>
      <c r="H422" s="124"/>
      <c r="I422" s="124"/>
      <c r="J422" s="124"/>
    </row>
    <row r="423" spans="2:10" s="85" customFormat="1" ht="12.75" customHeight="1">
      <c r="B423" s="93">
        <v>100</v>
      </c>
      <c r="C423" s="255">
        <v>614324</v>
      </c>
      <c r="D423" s="158" t="s">
        <v>137</v>
      </c>
      <c r="E423" s="263">
        <f>'Poseban dio'!R132</f>
        <v>180000</v>
      </c>
      <c r="F423" s="265">
        <v>180000</v>
      </c>
      <c r="G423" s="259">
        <v>180000</v>
      </c>
      <c r="H423" s="124"/>
      <c r="I423" s="124"/>
      <c r="J423" s="124"/>
    </row>
    <row r="424" spans="2:10" s="85" customFormat="1" ht="12.75" customHeight="1">
      <c r="B424" s="93">
        <v>101</v>
      </c>
      <c r="C424" s="255">
        <v>614324</v>
      </c>
      <c r="D424" s="277" t="s">
        <v>534</v>
      </c>
      <c r="E424" s="263">
        <f>'Poseban dio'!R133</f>
        <v>10000</v>
      </c>
      <c r="F424" s="265">
        <v>10000</v>
      </c>
      <c r="G424" s="259">
        <v>10000</v>
      </c>
      <c r="H424" s="124"/>
      <c r="I424" s="124"/>
      <c r="J424" s="124"/>
    </row>
    <row r="425" spans="2:10" s="85" customFormat="1" ht="12.75" customHeight="1">
      <c r="B425" s="93">
        <v>102</v>
      </c>
      <c r="C425" s="255">
        <v>614324</v>
      </c>
      <c r="D425" s="273" t="s">
        <v>138</v>
      </c>
      <c r="E425" s="263">
        <f>'Poseban dio'!R134</f>
        <v>40000</v>
      </c>
      <c r="F425" s="265">
        <v>40000</v>
      </c>
      <c r="G425" s="259">
        <v>40000</v>
      </c>
      <c r="H425" s="124"/>
      <c r="I425" s="124"/>
      <c r="J425" s="124"/>
    </row>
    <row r="426" spans="2:10" s="85" customFormat="1" ht="12.75" customHeight="1">
      <c r="B426" s="93"/>
      <c r="C426" s="255">
        <v>614324</v>
      </c>
      <c r="D426" s="274" t="s">
        <v>511</v>
      </c>
      <c r="E426" s="263">
        <f>'Poseban dio'!R135</f>
        <v>20000</v>
      </c>
      <c r="F426" s="266">
        <v>20000</v>
      </c>
      <c r="G426" s="259">
        <v>20000</v>
      </c>
      <c r="H426" s="124"/>
      <c r="I426" s="124"/>
      <c r="J426" s="124"/>
    </row>
    <row r="427" spans="2:10" s="85" customFormat="1" ht="12.75" customHeight="1">
      <c r="B427" s="93"/>
      <c r="C427" s="255">
        <v>614400</v>
      </c>
      <c r="D427" s="276" t="s">
        <v>41</v>
      </c>
      <c r="E427" s="263">
        <f>SUM(E428:E430)</f>
        <v>475000</v>
      </c>
      <c r="F427" s="264">
        <f>SUM(F428:F430)</f>
        <v>475000</v>
      </c>
      <c r="G427" s="259">
        <f>SUM(G428:G430)</f>
        <v>475000</v>
      </c>
      <c r="H427" s="124"/>
      <c r="I427" s="124"/>
      <c r="J427" s="124"/>
    </row>
    <row r="428" spans="2:10" s="85" customFormat="1" ht="12.75" customHeight="1">
      <c r="B428" s="93">
        <v>103</v>
      </c>
      <c r="C428" s="255">
        <v>614411</v>
      </c>
      <c r="D428" s="276" t="s">
        <v>147</v>
      </c>
      <c r="E428" s="263">
        <f>'Poseban dio'!R137</f>
        <v>30000</v>
      </c>
      <c r="F428" s="265">
        <v>30000</v>
      </c>
      <c r="G428" s="259">
        <v>30000</v>
      </c>
      <c r="H428" s="124"/>
      <c r="I428" s="124"/>
      <c r="J428" s="124"/>
    </row>
    <row r="429" spans="2:10" s="85" customFormat="1" ht="12.75" customHeight="1">
      <c r="B429" s="93">
        <v>104</v>
      </c>
      <c r="C429" s="255">
        <v>614411</v>
      </c>
      <c r="D429" s="276" t="s">
        <v>148</v>
      </c>
      <c r="E429" s="263">
        <f>'Poseban dio'!R138</f>
        <v>210000</v>
      </c>
      <c r="F429" s="265">
        <v>210000</v>
      </c>
      <c r="G429" s="259">
        <v>210000</v>
      </c>
      <c r="H429" s="124"/>
      <c r="I429" s="124"/>
      <c r="J429" s="124"/>
    </row>
    <row r="430" spans="2:10" s="85" customFormat="1" ht="12.75" customHeight="1">
      <c r="B430" s="93">
        <v>105</v>
      </c>
      <c r="C430" s="255">
        <v>614411</v>
      </c>
      <c r="D430" s="276" t="s">
        <v>149</v>
      </c>
      <c r="E430" s="263">
        <f>'Poseban dio'!R139</f>
        <v>235000</v>
      </c>
      <c r="F430" s="265">
        <v>235000</v>
      </c>
      <c r="G430" s="259">
        <v>235000</v>
      </c>
      <c r="H430" s="124"/>
      <c r="I430" s="124"/>
      <c r="J430" s="124"/>
    </row>
    <row r="431" spans="2:10" s="85" customFormat="1" ht="12.75" customHeight="1">
      <c r="B431" s="93"/>
      <c r="C431" s="255">
        <v>614500</v>
      </c>
      <c r="D431" s="258" t="s">
        <v>42</v>
      </c>
      <c r="E431" s="267">
        <f>E432+E441</f>
        <v>618000</v>
      </c>
      <c r="F431" s="259">
        <f>F432+F441</f>
        <v>588000</v>
      </c>
      <c r="G431" s="259">
        <f>G432+G441</f>
        <v>588000</v>
      </c>
      <c r="H431" s="124"/>
      <c r="I431" s="124"/>
      <c r="J431" s="124"/>
    </row>
    <row r="432" spans="2:10" s="85" customFormat="1" ht="12.75" customHeight="1">
      <c r="B432" s="93">
        <v>106</v>
      </c>
      <c r="C432" s="255">
        <v>614511</v>
      </c>
      <c r="D432" s="158" t="s">
        <v>150</v>
      </c>
      <c r="E432" s="267">
        <f>SUM(E433:E440)</f>
        <v>518000</v>
      </c>
      <c r="F432" s="259">
        <f>SUM(F433:F440)</f>
        <v>488000</v>
      </c>
      <c r="G432" s="259">
        <f>SUM(G433:G440)</f>
        <v>488000</v>
      </c>
      <c r="H432" s="124"/>
      <c r="I432" s="124"/>
      <c r="J432" s="124"/>
    </row>
    <row r="433" spans="1:10" s="103" customFormat="1" ht="12.75" customHeight="1">
      <c r="A433" s="85"/>
      <c r="B433" s="93">
        <v>107</v>
      </c>
      <c r="C433" s="255">
        <v>614511</v>
      </c>
      <c r="D433" s="273" t="s">
        <v>151</v>
      </c>
      <c r="E433" s="263">
        <f>'Poseban dio'!R142</f>
        <v>11000</v>
      </c>
      <c r="F433" s="265">
        <v>11000</v>
      </c>
      <c r="G433" s="259">
        <v>11000</v>
      </c>
      <c r="H433" s="125"/>
      <c r="I433" s="125"/>
      <c r="J433" s="125"/>
    </row>
    <row r="434" spans="2:10" s="85" customFormat="1" ht="12.75" customHeight="1">
      <c r="B434" s="93">
        <v>108</v>
      </c>
      <c r="C434" s="255">
        <v>614511</v>
      </c>
      <c r="D434" s="273" t="s">
        <v>152</v>
      </c>
      <c r="E434" s="263">
        <f>'Poseban dio'!R143</f>
        <v>20000</v>
      </c>
      <c r="F434" s="265">
        <v>20000</v>
      </c>
      <c r="G434" s="259">
        <v>20000</v>
      </c>
      <c r="H434" s="124"/>
      <c r="I434" s="124"/>
      <c r="J434" s="124"/>
    </row>
    <row r="435" spans="2:10" s="85" customFormat="1" ht="12.75" customHeight="1">
      <c r="B435" s="93">
        <v>109</v>
      </c>
      <c r="C435" s="255">
        <v>614511</v>
      </c>
      <c r="D435" s="273" t="s">
        <v>153</v>
      </c>
      <c r="E435" s="263">
        <f>'Poseban dio'!R144</f>
        <v>80000</v>
      </c>
      <c r="F435" s="265">
        <v>50000</v>
      </c>
      <c r="G435" s="259">
        <v>50000</v>
      </c>
      <c r="H435" s="124"/>
      <c r="I435" s="124"/>
      <c r="J435" s="124"/>
    </row>
    <row r="436" spans="1:10" s="114" customFormat="1" ht="12.75" customHeight="1">
      <c r="A436" s="85"/>
      <c r="B436" s="93">
        <v>110</v>
      </c>
      <c r="C436" s="255">
        <v>614511</v>
      </c>
      <c r="D436" s="158" t="s">
        <v>264</v>
      </c>
      <c r="E436" s="263">
        <f>'Poseban dio'!R145</f>
        <v>230000</v>
      </c>
      <c r="F436" s="265">
        <v>230000</v>
      </c>
      <c r="G436" s="259">
        <v>230000</v>
      </c>
      <c r="H436" s="126"/>
      <c r="I436" s="126"/>
      <c r="J436" s="126"/>
    </row>
    <row r="437" spans="2:10" s="85" customFormat="1" ht="12.75" customHeight="1">
      <c r="B437" s="93">
        <v>111</v>
      </c>
      <c r="C437" s="255">
        <v>614511</v>
      </c>
      <c r="D437" s="273" t="s">
        <v>260</v>
      </c>
      <c r="E437" s="263">
        <f>'Poseban dio'!R146</f>
        <v>10000</v>
      </c>
      <c r="F437" s="265">
        <v>10000</v>
      </c>
      <c r="G437" s="259">
        <v>10000</v>
      </c>
      <c r="H437" s="124"/>
      <c r="I437" s="124"/>
      <c r="J437" s="124"/>
    </row>
    <row r="438" spans="1:10" s="322" customFormat="1" ht="23.25" customHeight="1">
      <c r="A438" s="129"/>
      <c r="B438" s="93">
        <v>112</v>
      </c>
      <c r="C438" s="93">
        <v>614511</v>
      </c>
      <c r="D438" s="273" t="s">
        <v>388</v>
      </c>
      <c r="E438" s="99">
        <f>'Poseban dio'!R147</f>
        <v>50000</v>
      </c>
      <c r="F438" s="172">
        <v>50000</v>
      </c>
      <c r="G438" s="174">
        <v>50000</v>
      </c>
      <c r="H438" s="321"/>
      <c r="I438" s="321"/>
      <c r="J438" s="321"/>
    </row>
    <row r="439" spans="1:10" s="114" customFormat="1" ht="12.75" customHeight="1">
      <c r="A439" s="85"/>
      <c r="B439" s="93">
        <v>113</v>
      </c>
      <c r="C439" s="255">
        <v>614511</v>
      </c>
      <c r="D439" s="273" t="s">
        <v>367</v>
      </c>
      <c r="E439" s="263">
        <f>'Poseban dio'!R148</f>
        <v>60000</v>
      </c>
      <c r="F439" s="265">
        <v>60000</v>
      </c>
      <c r="G439" s="259">
        <v>60000</v>
      </c>
      <c r="H439" s="126"/>
      <c r="I439" s="126"/>
      <c r="J439" s="126"/>
    </row>
    <row r="440" spans="2:10" s="85" customFormat="1" ht="12.75" customHeight="1">
      <c r="B440" s="93">
        <v>114</v>
      </c>
      <c r="C440" s="255">
        <v>614511</v>
      </c>
      <c r="D440" s="273" t="s">
        <v>261</v>
      </c>
      <c r="E440" s="263">
        <f>'Poseban dio'!R149</f>
        <v>57000</v>
      </c>
      <c r="F440" s="265">
        <v>57000</v>
      </c>
      <c r="G440" s="259">
        <v>57000</v>
      </c>
      <c r="H440" s="124"/>
      <c r="I440" s="124"/>
      <c r="J440" s="124"/>
    </row>
    <row r="441" spans="1:10" s="103" customFormat="1" ht="12.75" customHeight="1">
      <c r="A441" s="85"/>
      <c r="B441" s="93">
        <v>115</v>
      </c>
      <c r="C441" s="255">
        <v>614515</v>
      </c>
      <c r="D441" s="158" t="s">
        <v>155</v>
      </c>
      <c r="E441" s="263">
        <f>'Poseban dio'!R150</f>
        <v>100000</v>
      </c>
      <c r="F441" s="265">
        <v>100000</v>
      </c>
      <c r="G441" s="259">
        <v>100000</v>
      </c>
      <c r="H441" s="125"/>
      <c r="I441" s="125"/>
      <c r="J441" s="125"/>
    </row>
    <row r="442" spans="2:10" s="85" customFormat="1" ht="12.75" customHeight="1">
      <c r="B442" s="93"/>
      <c r="C442" s="255">
        <v>614800</v>
      </c>
      <c r="D442" s="273" t="s">
        <v>262</v>
      </c>
      <c r="E442" s="263">
        <f>SUM(E443:E444)</f>
        <v>72000</v>
      </c>
      <c r="F442" s="264">
        <f>SUM(F443:F444)</f>
        <v>40500</v>
      </c>
      <c r="G442" s="259">
        <f>SUM(G443:G444)</f>
        <v>70500</v>
      </c>
      <c r="H442" s="124"/>
      <c r="I442" s="124"/>
      <c r="J442" s="124"/>
    </row>
    <row r="443" spans="2:10" s="85" customFormat="1" ht="12.75" customHeight="1">
      <c r="B443" s="93">
        <v>116</v>
      </c>
      <c r="C443" s="255">
        <v>614811</v>
      </c>
      <c r="D443" s="273" t="s">
        <v>263</v>
      </c>
      <c r="E443" s="263">
        <f>'Poseban dio'!R152</f>
        <v>22000</v>
      </c>
      <c r="F443" s="265">
        <v>10500</v>
      </c>
      <c r="G443" s="259">
        <v>40500</v>
      </c>
      <c r="H443" s="124"/>
      <c r="I443" s="124"/>
      <c r="J443" s="124"/>
    </row>
    <row r="444" spans="2:10" s="85" customFormat="1" ht="12.75" customHeight="1">
      <c r="B444" s="93">
        <v>117</v>
      </c>
      <c r="C444" s="255">
        <v>614817</v>
      </c>
      <c r="D444" s="273" t="s">
        <v>364</v>
      </c>
      <c r="E444" s="263">
        <f>'Poseban dio'!R153</f>
        <v>50000</v>
      </c>
      <c r="F444" s="265">
        <v>30000</v>
      </c>
      <c r="G444" s="259">
        <v>30000</v>
      </c>
      <c r="H444" s="124"/>
      <c r="I444" s="124"/>
      <c r="J444" s="124"/>
    </row>
    <row r="445" spans="2:10" s="85" customFormat="1" ht="12.75" customHeight="1">
      <c r="B445" s="93"/>
      <c r="C445" s="90">
        <v>615000</v>
      </c>
      <c r="D445" s="275" t="s">
        <v>159</v>
      </c>
      <c r="E445" s="268">
        <f>E446+E485+E494</f>
        <v>4730833.890000001</v>
      </c>
      <c r="F445" s="260">
        <f>F446+F485+F494</f>
        <v>4035378.93</v>
      </c>
      <c r="G445" s="260">
        <f>G446+G485+G494</f>
        <v>4299378.93</v>
      </c>
      <c r="H445" s="124"/>
      <c r="I445" s="124"/>
      <c r="J445" s="124"/>
    </row>
    <row r="446" spans="1:10" s="324" customFormat="1" ht="23.25" customHeight="1">
      <c r="A446" s="129"/>
      <c r="B446" s="93"/>
      <c r="C446" s="93">
        <v>615100</v>
      </c>
      <c r="D446" s="273" t="s">
        <v>45</v>
      </c>
      <c r="E446" s="174">
        <f>E447+E448+E451+E456+E457+E460+E461+E465+E468+E472+E473+E474+E477+E478+E481+E484</f>
        <v>4280833.890000001</v>
      </c>
      <c r="F446" s="174">
        <f>F447+F448+F451+F456+F457+F460+F461+F465+F468+F472+F473+F474+F477+F478+F481+F484</f>
        <v>3770378.93</v>
      </c>
      <c r="G446" s="174">
        <f>G447+G448+G451+G456+G457+G460+G461+G465+G468+G472+G473+G474+G477+G478+G481+G484</f>
        <v>4029378.9299999997</v>
      </c>
      <c r="H446" s="323"/>
      <c r="I446" s="323"/>
      <c r="J446" s="323"/>
    </row>
    <row r="447" spans="1:10" s="103" customFormat="1" ht="12.75" customHeight="1">
      <c r="A447" s="85"/>
      <c r="B447" s="93">
        <v>118</v>
      </c>
      <c r="C447" s="255">
        <v>615118</v>
      </c>
      <c r="D447" s="273" t="s">
        <v>160</v>
      </c>
      <c r="E447" s="263">
        <f>'Poseban dio'!R156</f>
        <v>50000</v>
      </c>
      <c r="F447" s="265">
        <v>30000</v>
      </c>
      <c r="G447" s="259">
        <v>30000</v>
      </c>
      <c r="H447" s="125"/>
      <c r="I447" s="125"/>
      <c r="J447" s="125"/>
    </row>
    <row r="448" spans="1:10" s="103" customFormat="1" ht="12.75" customHeight="1">
      <c r="A448" s="85"/>
      <c r="B448" s="93">
        <v>119</v>
      </c>
      <c r="C448" s="255">
        <v>615118</v>
      </c>
      <c r="D448" s="158" t="s">
        <v>372</v>
      </c>
      <c r="E448" s="263">
        <f>SUM(E449:E450)</f>
        <v>605000</v>
      </c>
      <c r="F448" s="263">
        <f>SUM(F449:F450)</f>
        <v>200000</v>
      </c>
      <c r="G448" s="267">
        <f>SUM(G449:G450)</f>
        <v>300000</v>
      </c>
      <c r="H448" s="125"/>
      <c r="I448" s="125"/>
      <c r="J448" s="125"/>
    </row>
    <row r="449" spans="1:10" s="103" customFormat="1" ht="21.75" customHeight="1">
      <c r="A449" s="85"/>
      <c r="B449" s="93"/>
      <c r="C449" s="255"/>
      <c r="D449" s="274" t="s">
        <v>512</v>
      </c>
      <c r="E449" s="263">
        <f>'Poseban dio'!R158</f>
        <v>450000</v>
      </c>
      <c r="F449" s="264"/>
      <c r="G449" s="259"/>
      <c r="H449" s="125"/>
      <c r="I449" s="125"/>
      <c r="J449" s="125"/>
    </row>
    <row r="450" spans="1:10" s="88" customFormat="1" ht="23.25" customHeight="1">
      <c r="A450" s="85"/>
      <c r="B450" s="93"/>
      <c r="C450" s="255"/>
      <c r="D450" s="273" t="s">
        <v>373</v>
      </c>
      <c r="E450" s="263">
        <f>'Poseban dio'!R159</f>
        <v>155000</v>
      </c>
      <c r="F450" s="265">
        <v>200000</v>
      </c>
      <c r="G450" s="259">
        <v>300000</v>
      </c>
      <c r="H450" s="127"/>
      <c r="I450" s="127"/>
      <c r="J450" s="127"/>
    </row>
    <row r="451" spans="1:9" s="103" customFormat="1" ht="12.75" customHeight="1">
      <c r="A451" s="85"/>
      <c r="B451" s="93">
        <v>120</v>
      </c>
      <c r="C451" s="255">
        <v>615118</v>
      </c>
      <c r="D451" s="273" t="s">
        <v>411</v>
      </c>
      <c r="E451" s="267">
        <f>SUM(E452:E455)</f>
        <v>1330833.8900000001</v>
      </c>
      <c r="F451" s="259">
        <f>SUM(F452:F455)</f>
        <v>1070767.3</v>
      </c>
      <c r="G451" s="259">
        <f>SUM(G452:G455)</f>
        <v>1097903.9</v>
      </c>
      <c r="H451" s="125"/>
      <c r="I451" s="125"/>
    </row>
    <row r="452" spans="1:9" s="88" customFormat="1" ht="12.75" customHeight="1">
      <c r="A452" s="85"/>
      <c r="B452" s="93"/>
      <c r="C452" s="255"/>
      <c r="D452" s="273" t="s">
        <v>405</v>
      </c>
      <c r="E452" s="263">
        <f>'Poseban dio'!R161</f>
        <v>350000</v>
      </c>
      <c r="F452" s="265">
        <v>500000</v>
      </c>
      <c r="G452" s="259">
        <v>500000</v>
      </c>
      <c r="H452" s="127"/>
      <c r="I452" s="127"/>
    </row>
    <row r="453" spans="1:9" s="324" customFormat="1" ht="24" customHeight="1">
      <c r="A453" s="129"/>
      <c r="B453" s="93"/>
      <c r="C453" s="93"/>
      <c r="D453" s="274" t="s">
        <v>513</v>
      </c>
      <c r="E453" s="99">
        <f>'Poseban dio'!R162</f>
        <v>150000</v>
      </c>
      <c r="F453" s="172"/>
      <c r="G453" s="174"/>
      <c r="H453" s="323"/>
      <c r="I453" s="323"/>
    </row>
    <row r="454" spans="1:9" s="88" customFormat="1" ht="12.75" customHeight="1">
      <c r="A454" s="85"/>
      <c r="B454" s="93"/>
      <c r="C454" s="255"/>
      <c r="D454" s="274" t="s">
        <v>514</v>
      </c>
      <c r="E454" s="263">
        <f>'Poseban dio'!R163</f>
        <v>400000</v>
      </c>
      <c r="F454" s="265"/>
      <c r="G454" s="259"/>
      <c r="H454" s="127"/>
      <c r="I454" s="127"/>
    </row>
    <row r="455" spans="1:9" s="88" customFormat="1" ht="12.75" customHeight="1">
      <c r="A455" s="85"/>
      <c r="B455" s="93"/>
      <c r="C455" s="255"/>
      <c r="D455" s="273" t="s">
        <v>386</v>
      </c>
      <c r="E455" s="263">
        <f>'Poseban dio'!R164</f>
        <v>430833.89</v>
      </c>
      <c r="F455" s="265">
        <v>570767.3</v>
      </c>
      <c r="G455" s="259">
        <v>597903.9</v>
      </c>
      <c r="H455" s="127"/>
      <c r="I455" s="127"/>
    </row>
    <row r="456" spans="2:9" s="85" customFormat="1" ht="12.75" customHeight="1">
      <c r="B456" s="93">
        <v>121</v>
      </c>
      <c r="C456" s="255">
        <v>615118</v>
      </c>
      <c r="D456" s="273" t="s">
        <v>253</v>
      </c>
      <c r="E456" s="263">
        <f>'Poseban dio'!R165</f>
        <v>150000</v>
      </c>
      <c r="F456" s="265">
        <v>100000</v>
      </c>
      <c r="G456" s="259">
        <v>120000</v>
      </c>
      <c r="H456" s="124"/>
      <c r="I456" s="124"/>
    </row>
    <row r="457" spans="2:9" s="85" customFormat="1" ht="12.75" customHeight="1">
      <c r="B457" s="93">
        <v>122</v>
      </c>
      <c r="C457" s="255">
        <v>615118</v>
      </c>
      <c r="D457" s="273" t="s">
        <v>199</v>
      </c>
      <c r="E457" s="267">
        <f>SUM(E458:E459)</f>
        <v>400000</v>
      </c>
      <c r="F457" s="259">
        <f>SUM(F458:F459)</f>
        <v>580000</v>
      </c>
      <c r="G457" s="259">
        <f>SUM(G458:G459)</f>
        <v>580000</v>
      </c>
      <c r="H457" s="124"/>
      <c r="I457" s="124"/>
    </row>
    <row r="458" spans="1:9" s="129" customFormat="1" ht="23.25" customHeight="1">
      <c r="A458" s="325"/>
      <c r="B458" s="93"/>
      <c r="C458" s="93"/>
      <c r="D458" s="274" t="s">
        <v>516</v>
      </c>
      <c r="E458" s="99">
        <f>'Poseban dio'!R167</f>
        <v>200000</v>
      </c>
      <c r="F458" s="172">
        <v>200000</v>
      </c>
      <c r="G458" s="174">
        <v>200000</v>
      </c>
      <c r="H458" s="128"/>
      <c r="I458" s="128"/>
    </row>
    <row r="459" spans="1:9" s="85" customFormat="1" ht="12.75" customHeight="1">
      <c r="A459" s="114"/>
      <c r="B459" s="93"/>
      <c r="C459" s="255"/>
      <c r="D459" s="273" t="s">
        <v>378</v>
      </c>
      <c r="E459" s="263">
        <f>'Poseban dio'!R168</f>
        <v>200000</v>
      </c>
      <c r="F459" s="265">
        <v>380000</v>
      </c>
      <c r="G459" s="259">
        <v>380000</v>
      </c>
      <c r="H459" s="124"/>
      <c r="I459" s="124"/>
    </row>
    <row r="460" spans="1:10" s="129" customFormat="1" ht="12.75" customHeight="1">
      <c r="A460" s="114"/>
      <c r="B460" s="93">
        <v>123</v>
      </c>
      <c r="C460" s="255">
        <v>615118</v>
      </c>
      <c r="D460" s="273" t="s">
        <v>198</v>
      </c>
      <c r="E460" s="263">
        <f>'Poseban dio'!R169</f>
        <v>30000</v>
      </c>
      <c r="F460" s="265">
        <v>30000</v>
      </c>
      <c r="G460" s="259">
        <v>30000</v>
      </c>
      <c r="H460" s="128"/>
      <c r="I460" s="128"/>
      <c r="J460" s="128"/>
    </row>
    <row r="461" spans="1:10" s="51" customFormat="1" ht="12.75" customHeight="1">
      <c r="A461" s="103"/>
      <c r="B461" s="93">
        <v>124</v>
      </c>
      <c r="C461" s="255">
        <v>615118</v>
      </c>
      <c r="D461" s="273" t="s">
        <v>265</v>
      </c>
      <c r="E461" s="267">
        <f>SUM(E462:E464)</f>
        <v>460000</v>
      </c>
      <c r="F461" s="259">
        <f>SUM(F462:F464)</f>
        <v>824611.63</v>
      </c>
      <c r="G461" s="259">
        <f>SUM(G462:G464)</f>
        <v>926475.03</v>
      </c>
      <c r="H461" s="64"/>
      <c r="I461" s="64"/>
      <c r="J461" s="64"/>
    </row>
    <row r="462" spans="1:11" s="51" customFormat="1" ht="12.75" customHeight="1">
      <c r="A462" s="114"/>
      <c r="B462" s="93"/>
      <c r="C462" s="255"/>
      <c r="D462" s="273" t="s">
        <v>467</v>
      </c>
      <c r="E462" s="263">
        <f>'Poseban dio'!R171</f>
        <v>40000</v>
      </c>
      <c r="F462" s="265"/>
      <c r="G462" s="259"/>
      <c r="H462" s="64"/>
      <c r="I462" s="64"/>
      <c r="J462" s="64"/>
      <c r="K462" s="64"/>
    </row>
    <row r="463" spans="2:11" s="129" customFormat="1" ht="23.25" customHeight="1">
      <c r="B463" s="93"/>
      <c r="C463" s="93"/>
      <c r="D463" s="278" t="s">
        <v>532</v>
      </c>
      <c r="E463" s="99">
        <f>'Poseban dio'!R172</f>
        <v>300000</v>
      </c>
      <c r="F463" s="172">
        <v>300000</v>
      </c>
      <c r="G463" s="174">
        <v>300000</v>
      </c>
      <c r="H463" s="128"/>
      <c r="I463" s="128"/>
      <c r="J463" s="128"/>
      <c r="K463" s="128"/>
    </row>
    <row r="464" spans="1:11" s="129" customFormat="1" ht="23.25" customHeight="1">
      <c r="A464" s="322"/>
      <c r="B464" s="93"/>
      <c r="C464" s="93"/>
      <c r="D464" s="273" t="s">
        <v>266</v>
      </c>
      <c r="E464" s="99">
        <f>'Poseban dio'!R173</f>
        <v>120000</v>
      </c>
      <c r="F464" s="172">
        <v>524611.63</v>
      </c>
      <c r="G464" s="174">
        <v>626475.03</v>
      </c>
      <c r="H464" s="128"/>
      <c r="I464" s="128"/>
      <c r="J464" s="128"/>
      <c r="K464" s="128"/>
    </row>
    <row r="465" spans="1:11" s="51" customFormat="1" ht="12.75" customHeight="1">
      <c r="A465" s="85"/>
      <c r="B465" s="93">
        <v>125</v>
      </c>
      <c r="C465" s="255">
        <v>615118</v>
      </c>
      <c r="D465" s="273" t="s">
        <v>267</v>
      </c>
      <c r="E465" s="267">
        <f>SUM(E466:E467)</f>
        <v>100000</v>
      </c>
      <c r="F465" s="259">
        <f>SUM(F466:F467)</f>
        <v>90000</v>
      </c>
      <c r="G465" s="259">
        <v>90000</v>
      </c>
      <c r="H465" s="64"/>
      <c r="I465" s="64"/>
      <c r="J465" s="64"/>
      <c r="K465" s="64"/>
    </row>
    <row r="466" spans="2:11" s="129" customFormat="1" ht="23.25" customHeight="1">
      <c r="B466" s="93"/>
      <c r="C466" s="93"/>
      <c r="D466" s="273" t="s">
        <v>389</v>
      </c>
      <c r="E466" s="99">
        <f>'Poseban dio'!R175</f>
        <v>50000</v>
      </c>
      <c r="F466" s="172">
        <v>50000</v>
      </c>
      <c r="G466" s="174">
        <v>50000</v>
      </c>
      <c r="H466" s="128"/>
      <c r="I466" s="128"/>
      <c r="J466" s="128"/>
      <c r="K466" s="128"/>
    </row>
    <row r="467" spans="1:11" s="51" customFormat="1" ht="12.75" customHeight="1">
      <c r="A467" s="85"/>
      <c r="B467" s="93"/>
      <c r="C467" s="255"/>
      <c r="D467" s="273" t="s">
        <v>280</v>
      </c>
      <c r="E467" s="263">
        <f>'Poseban dio'!R176</f>
        <v>50000</v>
      </c>
      <c r="F467" s="265">
        <v>40000</v>
      </c>
      <c r="G467" s="259">
        <v>40000</v>
      </c>
      <c r="H467" s="64"/>
      <c r="I467" s="64"/>
      <c r="J467" s="64"/>
      <c r="K467" s="64"/>
    </row>
    <row r="468" spans="1:11" s="51" customFormat="1" ht="12.75" customHeight="1">
      <c r="A468" s="85"/>
      <c r="B468" s="93">
        <v>126</v>
      </c>
      <c r="C468" s="255">
        <v>615118</v>
      </c>
      <c r="D468" s="273" t="s">
        <v>460</v>
      </c>
      <c r="E468" s="267">
        <f>'Poseban dio'!R177</f>
        <v>430000</v>
      </c>
      <c r="F468" s="265">
        <v>120000</v>
      </c>
      <c r="G468" s="259">
        <v>120000</v>
      </c>
      <c r="H468" s="64"/>
      <c r="I468" s="64"/>
      <c r="J468" s="64"/>
      <c r="K468" s="64"/>
    </row>
    <row r="469" spans="1:13" s="51" customFormat="1" ht="12.75" customHeight="1">
      <c r="A469" s="85"/>
      <c r="B469" s="93"/>
      <c r="C469" s="255"/>
      <c r="D469" s="273" t="s">
        <v>459</v>
      </c>
      <c r="E469" s="263">
        <f>'Poseban dio'!R178</f>
        <v>300000</v>
      </c>
      <c r="F469" s="265">
        <v>100000</v>
      </c>
      <c r="G469" s="259">
        <v>100000</v>
      </c>
      <c r="H469" s="130"/>
      <c r="I469" s="64"/>
      <c r="J469" s="64"/>
      <c r="K469" s="64"/>
      <c r="L469" s="64"/>
      <c r="M469" s="64"/>
    </row>
    <row r="470" spans="1:13" s="51" customFormat="1" ht="12.75" customHeight="1">
      <c r="A470" s="85"/>
      <c r="B470" s="93"/>
      <c r="C470" s="255"/>
      <c r="D470" s="273" t="s">
        <v>463</v>
      </c>
      <c r="E470" s="263">
        <f>'Poseban dio'!R179</f>
        <v>80000</v>
      </c>
      <c r="F470" s="265">
        <v>80000</v>
      </c>
      <c r="G470" s="259">
        <v>80000</v>
      </c>
      <c r="H470" s="130"/>
      <c r="I470" s="64"/>
      <c r="J470" s="64"/>
      <c r="K470" s="64"/>
      <c r="L470" s="64"/>
      <c r="M470" s="64"/>
    </row>
    <row r="471" spans="1:13" s="51" customFormat="1" ht="12.75" customHeight="1">
      <c r="A471" s="85"/>
      <c r="B471" s="93"/>
      <c r="C471" s="255"/>
      <c r="D471" s="278" t="s">
        <v>482</v>
      </c>
      <c r="E471" s="263">
        <f>'Poseban dio'!R180</f>
        <v>50000</v>
      </c>
      <c r="F471" s="265">
        <v>50000</v>
      </c>
      <c r="G471" s="259">
        <v>40000</v>
      </c>
      <c r="H471" s="130"/>
      <c r="I471" s="64"/>
      <c r="J471" s="64"/>
      <c r="K471" s="64"/>
      <c r="L471" s="64"/>
      <c r="M471" s="64"/>
    </row>
    <row r="472" spans="1:13" s="51" customFormat="1" ht="12.75" customHeight="1">
      <c r="A472" s="88"/>
      <c r="B472" s="93">
        <v>127</v>
      </c>
      <c r="C472" s="255">
        <v>615118</v>
      </c>
      <c r="D472" s="158" t="s">
        <v>254</v>
      </c>
      <c r="E472" s="263">
        <f>'Poseban dio'!R181</f>
        <v>50000</v>
      </c>
      <c r="F472" s="265">
        <v>50000</v>
      </c>
      <c r="G472" s="259">
        <v>50000</v>
      </c>
      <c r="H472" s="130"/>
      <c r="I472" s="64"/>
      <c r="J472" s="64"/>
      <c r="K472" s="64"/>
      <c r="L472" s="64"/>
      <c r="M472" s="64"/>
    </row>
    <row r="473" spans="1:13" s="51" customFormat="1" ht="12.75" customHeight="1">
      <c r="A473" s="103"/>
      <c r="B473" s="93">
        <v>128</v>
      </c>
      <c r="C473" s="255">
        <v>615118</v>
      </c>
      <c r="D473" s="273" t="s">
        <v>161</v>
      </c>
      <c r="E473" s="263">
        <f>'Poseban dio'!R182</f>
        <v>80000</v>
      </c>
      <c r="F473" s="265">
        <v>80000</v>
      </c>
      <c r="G473" s="259">
        <v>85000</v>
      </c>
      <c r="H473" s="130"/>
      <c r="I473" s="64"/>
      <c r="J473" s="64"/>
      <c r="K473" s="64"/>
      <c r="L473" s="64"/>
      <c r="M473" s="64"/>
    </row>
    <row r="474" spans="1:13" s="51" customFormat="1" ht="12.75" customHeight="1">
      <c r="A474" s="88"/>
      <c r="B474" s="93">
        <v>129</v>
      </c>
      <c r="C474" s="255">
        <v>615118</v>
      </c>
      <c r="D474" s="273" t="s">
        <v>162</v>
      </c>
      <c r="E474" s="267">
        <f>SUM(E475:E476)</f>
        <v>300000</v>
      </c>
      <c r="F474" s="267">
        <f>SUM(F475:F476)</f>
        <v>355000</v>
      </c>
      <c r="G474" s="267">
        <f>SUM(G475:G476)</f>
        <v>350000</v>
      </c>
      <c r="H474" s="130"/>
      <c r="I474" s="64"/>
      <c r="J474" s="64"/>
      <c r="K474" s="64"/>
      <c r="L474" s="64"/>
      <c r="M474" s="64"/>
    </row>
    <row r="475" spans="1:13" s="51" customFormat="1" ht="12" customHeight="1">
      <c r="A475" s="103"/>
      <c r="B475" s="93"/>
      <c r="C475" s="255"/>
      <c r="D475" s="258" t="s">
        <v>268</v>
      </c>
      <c r="E475" s="263">
        <f>'Poseban dio'!R184</f>
        <v>250000</v>
      </c>
      <c r="F475" s="265">
        <v>300000</v>
      </c>
      <c r="G475" s="259">
        <v>300000</v>
      </c>
      <c r="H475" s="130"/>
      <c r="I475" s="64"/>
      <c r="J475" s="64"/>
      <c r="K475" s="64"/>
      <c r="L475" s="64"/>
      <c r="M475" s="64"/>
    </row>
    <row r="476" spans="1:13" s="51" customFormat="1" ht="12" customHeight="1">
      <c r="A476" s="103"/>
      <c r="B476" s="93"/>
      <c r="C476" s="255"/>
      <c r="D476" s="278" t="s">
        <v>517</v>
      </c>
      <c r="E476" s="263">
        <f>'Poseban dio'!R185</f>
        <v>50000</v>
      </c>
      <c r="F476" s="265">
        <v>55000</v>
      </c>
      <c r="G476" s="259">
        <v>50000</v>
      </c>
      <c r="H476" s="130"/>
      <c r="I476" s="64"/>
      <c r="J476" s="64"/>
      <c r="K476" s="64"/>
      <c r="L476" s="64"/>
      <c r="M476" s="64"/>
    </row>
    <row r="477" spans="1:13" s="51" customFormat="1" ht="12.75" customHeight="1">
      <c r="A477" s="103"/>
      <c r="B477" s="93">
        <v>130</v>
      </c>
      <c r="C477" s="255">
        <v>615118</v>
      </c>
      <c r="D477" s="273" t="s">
        <v>418</v>
      </c>
      <c r="E477" s="263">
        <f>'Poseban dio'!R186</f>
        <v>25000</v>
      </c>
      <c r="F477" s="265">
        <v>20000</v>
      </c>
      <c r="G477" s="259">
        <v>20000</v>
      </c>
      <c r="H477" s="130"/>
      <c r="I477" s="64"/>
      <c r="J477" s="64"/>
      <c r="K477" s="64"/>
      <c r="L477" s="64"/>
      <c r="M477" s="64"/>
    </row>
    <row r="478" spans="1:13" s="51" customFormat="1" ht="12.75" customHeight="1">
      <c r="A478" s="103"/>
      <c r="B478" s="93">
        <v>131</v>
      </c>
      <c r="C478" s="255">
        <v>615118</v>
      </c>
      <c r="D478" s="277" t="s">
        <v>519</v>
      </c>
      <c r="E478" s="263">
        <f>SUM(E479:E480)</f>
        <v>50000</v>
      </c>
      <c r="F478" s="263">
        <f>SUM(F479:F480)</f>
        <v>80000</v>
      </c>
      <c r="G478" s="267">
        <f>SUM(G479:G480)</f>
        <v>80000</v>
      </c>
      <c r="H478" s="130"/>
      <c r="I478" s="64"/>
      <c r="J478" s="64"/>
      <c r="K478" s="64"/>
      <c r="L478" s="64"/>
      <c r="M478" s="64"/>
    </row>
    <row r="479" spans="1:13" s="51" customFormat="1" ht="12.75" customHeight="1">
      <c r="A479" s="103"/>
      <c r="B479" s="93"/>
      <c r="C479" s="255"/>
      <c r="D479" s="274" t="s">
        <v>502</v>
      </c>
      <c r="E479" s="263">
        <f>'Poseban dio'!R188</f>
        <v>20000</v>
      </c>
      <c r="F479" s="265"/>
      <c r="G479" s="259"/>
      <c r="H479" s="130"/>
      <c r="I479" s="64"/>
      <c r="J479" s="64"/>
      <c r="K479" s="64"/>
      <c r="L479" s="64"/>
      <c r="M479" s="64"/>
    </row>
    <row r="480" spans="1:13" s="51" customFormat="1" ht="12.75" customHeight="1">
      <c r="A480" s="103"/>
      <c r="B480" s="93"/>
      <c r="C480" s="255"/>
      <c r="D480" s="274" t="s">
        <v>520</v>
      </c>
      <c r="E480" s="263">
        <f>'Poseban dio'!R189</f>
        <v>30000</v>
      </c>
      <c r="F480" s="265">
        <v>80000</v>
      </c>
      <c r="G480" s="259">
        <v>80000</v>
      </c>
      <c r="H480" s="130"/>
      <c r="I480" s="64"/>
      <c r="J480" s="64"/>
      <c r="K480" s="64"/>
      <c r="L480" s="64"/>
      <c r="M480" s="64"/>
    </row>
    <row r="481" spans="1:13" s="51" customFormat="1" ht="12.75" customHeight="1">
      <c r="A481" s="88"/>
      <c r="B481" s="93">
        <v>132</v>
      </c>
      <c r="C481" s="255">
        <v>615118</v>
      </c>
      <c r="D481" s="158" t="s">
        <v>163</v>
      </c>
      <c r="E481" s="267">
        <f>SUM(E482:E483)</f>
        <v>70000</v>
      </c>
      <c r="F481" s="267">
        <f>SUM(F482:F483)</f>
        <v>20000</v>
      </c>
      <c r="G481" s="267">
        <f>SUM(G482:G483)</f>
        <v>20000</v>
      </c>
      <c r="H481" s="130"/>
      <c r="I481" s="64"/>
      <c r="J481" s="64"/>
      <c r="K481" s="64"/>
      <c r="L481" s="64"/>
      <c r="M481" s="64"/>
    </row>
    <row r="482" spans="1:13" s="51" customFormat="1" ht="12.75" customHeight="1">
      <c r="A482" s="88"/>
      <c r="B482" s="93"/>
      <c r="C482" s="255"/>
      <c r="D482" s="274" t="s">
        <v>521</v>
      </c>
      <c r="E482" s="263">
        <f>'Poseban dio'!R191</f>
        <v>50000</v>
      </c>
      <c r="F482" s="259"/>
      <c r="G482" s="259"/>
      <c r="H482" s="130"/>
      <c r="I482" s="64"/>
      <c r="J482" s="64"/>
      <c r="K482" s="64"/>
      <c r="L482" s="64"/>
      <c r="M482" s="64"/>
    </row>
    <row r="483" spans="1:13" s="51" customFormat="1" ht="12.75" customHeight="1">
      <c r="A483" s="85"/>
      <c r="B483" s="93"/>
      <c r="C483" s="255"/>
      <c r="D483" s="158" t="s">
        <v>269</v>
      </c>
      <c r="E483" s="263">
        <f>'Poseban dio'!R192</f>
        <v>20000</v>
      </c>
      <c r="F483" s="265">
        <v>20000</v>
      </c>
      <c r="G483" s="259">
        <v>20000</v>
      </c>
      <c r="H483" s="130"/>
      <c r="I483" s="64"/>
      <c r="J483" s="64"/>
      <c r="K483" s="64"/>
      <c r="L483" s="64"/>
      <c r="M483" s="64"/>
    </row>
    <row r="484" spans="1:8" s="51" customFormat="1" ht="12.75" customHeight="1">
      <c r="A484" s="85"/>
      <c r="B484" s="93">
        <v>133</v>
      </c>
      <c r="C484" s="255">
        <v>615118</v>
      </c>
      <c r="D484" s="273" t="s">
        <v>371</v>
      </c>
      <c r="E484" s="263">
        <f>'Poseban dio'!R193</f>
        <v>150000</v>
      </c>
      <c r="F484" s="265">
        <v>120000</v>
      </c>
      <c r="G484" s="259">
        <v>130000</v>
      </c>
      <c r="H484" s="131"/>
    </row>
    <row r="485" spans="1:8" s="51" customFormat="1" ht="12.75" customHeight="1">
      <c r="A485" s="85"/>
      <c r="B485" s="93"/>
      <c r="C485" s="255">
        <v>615300</v>
      </c>
      <c r="D485" s="158" t="s">
        <v>43</v>
      </c>
      <c r="E485" s="267">
        <f>E486+E489+E490+E493</f>
        <v>300000</v>
      </c>
      <c r="F485" s="259">
        <f>F486+F489+F490+F493</f>
        <v>195000</v>
      </c>
      <c r="G485" s="259">
        <f>G486+G489+G490+G493</f>
        <v>200000</v>
      </c>
      <c r="H485" s="131"/>
    </row>
    <row r="486" spans="1:8" s="51" customFormat="1" ht="12.75" customHeight="1">
      <c r="A486" s="85"/>
      <c r="B486" s="93">
        <v>134</v>
      </c>
      <c r="C486" s="255">
        <v>615311</v>
      </c>
      <c r="D486" s="158" t="s">
        <v>166</v>
      </c>
      <c r="E486" s="263">
        <f>E487+E488</f>
        <v>150000</v>
      </c>
      <c r="F486" s="264">
        <f>F487+F488</f>
        <v>40000</v>
      </c>
      <c r="G486" s="259">
        <f>G487+G488</f>
        <v>45000</v>
      </c>
      <c r="H486" s="131"/>
    </row>
    <row r="487" spans="1:8" s="51" customFormat="1" ht="12.75" customHeight="1">
      <c r="A487" s="85"/>
      <c r="B487" s="93"/>
      <c r="C487" s="255"/>
      <c r="D487" s="273" t="s">
        <v>399</v>
      </c>
      <c r="E487" s="263">
        <f>'Poseban dio'!R196</f>
        <v>100000</v>
      </c>
      <c r="F487" s="265"/>
      <c r="G487" s="259"/>
      <c r="H487" s="131"/>
    </row>
    <row r="488" spans="1:8" s="51" customFormat="1" ht="12.75" customHeight="1">
      <c r="A488" s="85"/>
      <c r="B488" s="93"/>
      <c r="C488" s="255"/>
      <c r="D488" s="258" t="s">
        <v>365</v>
      </c>
      <c r="E488" s="263">
        <f>'Poseban dio'!R197</f>
        <v>50000</v>
      </c>
      <c r="F488" s="265">
        <v>40000</v>
      </c>
      <c r="G488" s="259">
        <v>45000</v>
      </c>
      <c r="H488" s="131"/>
    </row>
    <row r="489" spans="1:8" s="51" customFormat="1" ht="12.75" customHeight="1">
      <c r="A489" s="85"/>
      <c r="B489" s="93">
        <v>135</v>
      </c>
      <c r="C489" s="255">
        <v>615311</v>
      </c>
      <c r="D489" s="273" t="s">
        <v>167</v>
      </c>
      <c r="E489" s="263">
        <f>'Poseban dio'!R198</f>
        <v>15000</v>
      </c>
      <c r="F489" s="265">
        <v>15000</v>
      </c>
      <c r="G489" s="259">
        <v>15000</v>
      </c>
      <c r="H489" s="131"/>
    </row>
    <row r="490" spans="1:8" s="51" customFormat="1" ht="12.75" customHeight="1">
      <c r="A490" s="129"/>
      <c r="B490" s="93">
        <v>136</v>
      </c>
      <c r="C490" s="255">
        <v>615311</v>
      </c>
      <c r="D490" s="273" t="s">
        <v>165</v>
      </c>
      <c r="E490" s="267">
        <f>E491+E492</f>
        <v>95000</v>
      </c>
      <c r="F490" s="259">
        <f>F491+F492</f>
        <v>95000</v>
      </c>
      <c r="G490" s="259">
        <f>G491+G492</f>
        <v>95000</v>
      </c>
      <c r="H490" s="131"/>
    </row>
    <row r="491" spans="2:8" s="51" customFormat="1" ht="12.75" customHeight="1">
      <c r="B491" s="93"/>
      <c r="C491" s="255"/>
      <c r="D491" s="273" t="s">
        <v>270</v>
      </c>
      <c r="E491" s="263">
        <f>'Poseban dio'!R200</f>
        <v>80000</v>
      </c>
      <c r="F491" s="265">
        <v>80000</v>
      </c>
      <c r="G491" s="259">
        <v>80000</v>
      </c>
      <c r="H491" s="131"/>
    </row>
    <row r="492" spans="2:8" s="51" customFormat="1" ht="12.75" customHeight="1">
      <c r="B492" s="93"/>
      <c r="C492" s="255"/>
      <c r="D492" s="273" t="s">
        <v>251</v>
      </c>
      <c r="E492" s="263">
        <f>'Poseban dio'!R201</f>
        <v>15000</v>
      </c>
      <c r="F492" s="265">
        <v>15000</v>
      </c>
      <c r="G492" s="259">
        <v>15000</v>
      </c>
      <c r="H492" s="131"/>
    </row>
    <row r="493" spans="2:8" s="51" customFormat="1" ht="12.75" customHeight="1">
      <c r="B493" s="93">
        <v>137</v>
      </c>
      <c r="C493" s="255">
        <v>615311</v>
      </c>
      <c r="D493" s="158" t="s">
        <v>164</v>
      </c>
      <c r="E493" s="263">
        <f>'Poseban dio'!R202</f>
        <v>40000</v>
      </c>
      <c r="F493" s="265">
        <v>45000</v>
      </c>
      <c r="G493" s="259">
        <v>45000</v>
      </c>
      <c r="H493" s="131"/>
    </row>
    <row r="494" spans="2:8" s="51" customFormat="1" ht="12.75" customHeight="1">
      <c r="B494" s="93"/>
      <c r="C494" s="255">
        <v>615400</v>
      </c>
      <c r="D494" s="158" t="s">
        <v>44</v>
      </c>
      <c r="E494" s="267">
        <f>E495+E496</f>
        <v>150000</v>
      </c>
      <c r="F494" s="259">
        <f>F495+F496</f>
        <v>70000</v>
      </c>
      <c r="G494" s="259">
        <f>G495+G496</f>
        <v>70000</v>
      </c>
      <c r="H494" s="131"/>
    </row>
    <row r="495" spans="2:8" s="129" customFormat="1" ht="23.25" customHeight="1">
      <c r="B495" s="93">
        <v>138</v>
      </c>
      <c r="C495" s="93">
        <v>615411</v>
      </c>
      <c r="D495" s="273" t="s">
        <v>420</v>
      </c>
      <c r="E495" s="99">
        <f>'Poseban dio'!R204</f>
        <v>30000</v>
      </c>
      <c r="F495" s="172">
        <v>20000</v>
      </c>
      <c r="G495" s="174">
        <v>20000</v>
      </c>
      <c r="H495" s="326"/>
    </row>
    <row r="496" spans="2:8" s="129" customFormat="1" ht="23.25" customHeight="1">
      <c r="B496" s="93">
        <v>139</v>
      </c>
      <c r="C496" s="93">
        <v>615411</v>
      </c>
      <c r="D496" s="274" t="s">
        <v>538</v>
      </c>
      <c r="E496" s="99">
        <f>'Poseban dio'!R205</f>
        <v>120000</v>
      </c>
      <c r="F496" s="172">
        <v>50000</v>
      </c>
      <c r="G496" s="174">
        <v>50000</v>
      </c>
      <c r="H496" s="326"/>
    </row>
    <row r="497" spans="2:8" s="51" customFormat="1" ht="12.75" customHeight="1">
      <c r="B497" s="93"/>
      <c r="C497" s="90"/>
      <c r="D497" s="279" t="s">
        <v>271</v>
      </c>
      <c r="E497" s="268">
        <f>E300+E307+E310+E382+E445</f>
        <v>11462012</v>
      </c>
      <c r="F497" s="260">
        <f>F300+F307+F310+F382+F445</f>
        <v>10459245</v>
      </c>
      <c r="G497" s="260">
        <f>G300+G307+G310+G382+G445</f>
        <v>10704245</v>
      </c>
      <c r="H497" s="131"/>
    </row>
    <row r="498" spans="2:8" s="51" customFormat="1" ht="12.75" customHeight="1">
      <c r="B498" s="93"/>
      <c r="C498" s="90">
        <v>820000</v>
      </c>
      <c r="D498" s="279" t="s">
        <v>174</v>
      </c>
      <c r="E498" s="261"/>
      <c r="F498" s="265"/>
      <c r="G498" s="259"/>
      <c r="H498" s="131"/>
    </row>
    <row r="499" spans="2:8" s="51" customFormat="1" ht="12.75" customHeight="1">
      <c r="B499" s="94"/>
      <c r="C499" s="90">
        <v>821100</v>
      </c>
      <c r="D499" s="279" t="s">
        <v>235</v>
      </c>
      <c r="E499" s="268">
        <f>SUM(E500:E501)</f>
        <v>150000</v>
      </c>
      <c r="F499" s="268">
        <f>SUM(F500:F501)</f>
        <v>50000</v>
      </c>
      <c r="G499" s="268">
        <f>SUM(G500:G501)</f>
        <v>50000</v>
      </c>
      <c r="H499" s="131"/>
    </row>
    <row r="500" spans="2:8" s="51" customFormat="1" ht="12.75" customHeight="1">
      <c r="B500" s="93">
        <v>140</v>
      </c>
      <c r="C500" s="255">
        <v>821111</v>
      </c>
      <c r="D500" s="158" t="s">
        <v>272</v>
      </c>
      <c r="E500" s="263">
        <f>'Poseban dio'!R209</f>
        <v>100000</v>
      </c>
      <c r="F500" s="265">
        <v>50000</v>
      </c>
      <c r="G500" s="259">
        <v>50000</v>
      </c>
      <c r="H500" s="131"/>
    </row>
    <row r="501" spans="2:8" s="51" customFormat="1" ht="23.25" customHeight="1">
      <c r="B501" s="93">
        <v>141</v>
      </c>
      <c r="C501" s="255"/>
      <c r="D501" s="274" t="s">
        <v>539</v>
      </c>
      <c r="E501" s="263">
        <f>'Poseban dio'!R210</f>
        <v>50000</v>
      </c>
      <c r="F501" s="265"/>
      <c r="G501" s="259"/>
      <c r="H501" s="131"/>
    </row>
    <row r="502" spans="2:8" s="51" customFormat="1" ht="12.75" customHeight="1">
      <c r="B502" s="94"/>
      <c r="C502" s="90">
        <v>821200</v>
      </c>
      <c r="D502" s="279" t="s">
        <v>175</v>
      </c>
      <c r="E502" s="268">
        <f>SUM(E503:E505)</f>
        <v>140000</v>
      </c>
      <c r="F502" s="268">
        <f>SUM(F503:F505)</f>
        <v>20000</v>
      </c>
      <c r="G502" s="268">
        <f>SUM(G503:G505)</f>
        <v>20000</v>
      </c>
      <c r="H502" s="131"/>
    </row>
    <row r="503" spans="2:8" s="51" customFormat="1" ht="12.75" customHeight="1">
      <c r="B503" s="250">
        <v>142</v>
      </c>
      <c r="C503" s="90"/>
      <c r="D503" s="274" t="s">
        <v>523</v>
      </c>
      <c r="E503" s="263">
        <f>'Poseban dio'!R212</f>
        <v>100000</v>
      </c>
      <c r="F503" s="260"/>
      <c r="G503" s="260"/>
      <c r="H503" s="131"/>
    </row>
    <row r="504" spans="2:8" s="51" customFormat="1" ht="12.75" customHeight="1">
      <c r="B504" s="250">
        <v>143</v>
      </c>
      <c r="C504" s="90"/>
      <c r="D504" s="274" t="s">
        <v>524</v>
      </c>
      <c r="E504" s="263">
        <f>'Poseban dio'!R213</f>
        <v>20000</v>
      </c>
      <c r="F504" s="260"/>
      <c r="G504" s="260"/>
      <c r="H504" s="131"/>
    </row>
    <row r="505" spans="2:8" s="51" customFormat="1" ht="12.75" customHeight="1">
      <c r="B505" s="93">
        <v>144</v>
      </c>
      <c r="C505" s="255">
        <v>821211</v>
      </c>
      <c r="D505" s="273" t="s">
        <v>172</v>
      </c>
      <c r="E505" s="263">
        <f>'Poseban dio'!R214</f>
        <v>20000</v>
      </c>
      <c r="F505" s="259">
        <v>20000</v>
      </c>
      <c r="G505" s="259">
        <v>20000</v>
      </c>
      <c r="H505" s="131"/>
    </row>
    <row r="506" spans="2:8" s="51" customFormat="1" ht="12.75" customHeight="1">
      <c r="B506" s="94"/>
      <c r="C506" s="90">
        <v>821300</v>
      </c>
      <c r="D506" s="279" t="s">
        <v>176</v>
      </c>
      <c r="E506" s="268">
        <f>SUM(E507:E508)</f>
        <v>68588</v>
      </c>
      <c r="F506" s="260">
        <f>SUM(F507:F508)</f>
        <v>60755</v>
      </c>
      <c r="G506" s="260">
        <f>SUM(G507:G508)</f>
        <v>60755</v>
      </c>
      <c r="H506" s="131"/>
    </row>
    <row r="507" spans="2:8" s="51" customFormat="1" ht="12.75" customHeight="1">
      <c r="B507" s="93">
        <v>145</v>
      </c>
      <c r="C507" s="255">
        <v>821311</v>
      </c>
      <c r="D507" s="158" t="s">
        <v>171</v>
      </c>
      <c r="E507" s="263">
        <f>'Poseban dio'!R216</f>
        <v>50000</v>
      </c>
      <c r="F507" s="259">
        <v>50000</v>
      </c>
      <c r="G507" s="259">
        <v>50000</v>
      </c>
      <c r="H507" s="131"/>
    </row>
    <row r="508" spans="2:8" s="51" customFormat="1" ht="12.75" customHeight="1">
      <c r="B508" s="93">
        <v>146</v>
      </c>
      <c r="C508" s="255">
        <v>821380</v>
      </c>
      <c r="D508" s="273" t="s">
        <v>181</v>
      </c>
      <c r="E508" s="263">
        <f>'Poseban dio'!R217</f>
        <v>18588</v>
      </c>
      <c r="F508" s="259">
        <v>10755</v>
      </c>
      <c r="G508" s="259">
        <v>10755</v>
      </c>
      <c r="H508" s="131"/>
    </row>
    <row r="509" spans="2:8" s="51" customFormat="1" ht="12.75" customHeight="1">
      <c r="B509" s="94"/>
      <c r="C509" s="90">
        <v>821600</v>
      </c>
      <c r="D509" s="275" t="s">
        <v>177</v>
      </c>
      <c r="E509" s="268">
        <f>E510</f>
        <v>185000</v>
      </c>
      <c r="F509" s="260">
        <f>F510</f>
        <v>135000</v>
      </c>
      <c r="G509" s="260">
        <f>G510</f>
        <v>130000</v>
      </c>
      <c r="H509" s="131"/>
    </row>
    <row r="510" spans="2:8" s="51" customFormat="1" ht="23.25" customHeight="1">
      <c r="B510" s="93">
        <v>147</v>
      </c>
      <c r="C510" s="256" t="s">
        <v>168</v>
      </c>
      <c r="D510" s="158" t="s">
        <v>169</v>
      </c>
      <c r="E510" s="267">
        <f>SUM(E511:E513)</f>
        <v>185000</v>
      </c>
      <c r="F510" s="267">
        <f>SUM(F511:F513)</f>
        <v>135000</v>
      </c>
      <c r="G510" s="267">
        <f>SUM(G511:G513)</f>
        <v>130000</v>
      </c>
      <c r="H510" s="131"/>
    </row>
    <row r="511" spans="1:8" s="51" customFormat="1" ht="12.75" customHeight="1">
      <c r="A511" s="64"/>
      <c r="B511" s="93">
        <v>148</v>
      </c>
      <c r="C511" s="255"/>
      <c r="D511" s="276" t="s">
        <v>170</v>
      </c>
      <c r="E511" s="263">
        <f>'Poseban dio'!R220</f>
        <v>80000</v>
      </c>
      <c r="F511" s="259">
        <v>80000</v>
      </c>
      <c r="G511" s="259">
        <v>80000</v>
      </c>
      <c r="H511" s="131"/>
    </row>
    <row r="512" spans="1:8" s="51" customFormat="1" ht="12.75" customHeight="1">
      <c r="A512" s="64"/>
      <c r="B512" s="93"/>
      <c r="C512" s="255"/>
      <c r="D512" s="278" t="s">
        <v>525</v>
      </c>
      <c r="E512" s="263">
        <f>'Poseban dio'!R221</f>
        <v>5000</v>
      </c>
      <c r="F512" s="265">
        <v>5000</v>
      </c>
      <c r="G512" s="259">
        <v>5000</v>
      </c>
      <c r="H512" s="131"/>
    </row>
    <row r="513" spans="1:8" s="51" customFormat="1" ht="12.75" customHeight="1">
      <c r="A513" s="64"/>
      <c r="B513" s="93"/>
      <c r="C513" s="255"/>
      <c r="D513" s="280" t="s">
        <v>527</v>
      </c>
      <c r="E513" s="263">
        <f>'Poseban dio'!R222</f>
        <v>100000</v>
      </c>
      <c r="F513" s="265">
        <v>50000</v>
      </c>
      <c r="G513" s="259">
        <v>45000</v>
      </c>
      <c r="H513" s="131"/>
    </row>
    <row r="514" spans="1:8" s="51" customFormat="1" ht="12.75" customHeight="1">
      <c r="A514" s="64"/>
      <c r="B514" s="93"/>
      <c r="C514" s="90"/>
      <c r="D514" s="275" t="s">
        <v>183</v>
      </c>
      <c r="E514" s="268">
        <f>E499+E502+E509+E506</f>
        <v>543588</v>
      </c>
      <c r="F514" s="260">
        <f>F499+F502+F509+F506</f>
        <v>265755</v>
      </c>
      <c r="G514" s="260">
        <f>G499+G502+G509+G506</f>
        <v>260755</v>
      </c>
      <c r="H514" s="131"/>
    </row>
    <row r="515" spans="1:8" s="51" customFormat="1" ht="12.75" customHeight="1">
      <c r="A515" s="64"/>
      <c r="B515" s="93"/>
      <c r="C515" s="90"/>
      <c r="D515" s="275" t="s">
        <v>178</v>
      </c>
      <c r="E515" s="268">
        <f>E514+E497</f>
        <v>12005600</v>
      </c>
      <c r="F515" s="260">
        <f>F514+F497</f>
        <v>10725000</v>
      </c>
      <c r="G515" s="260">
        <f>G514+G497</f>
        <v>10965000</v>
      </c>
      <c r="H515" s="131"/>
    </row>
    <row r="516" spans="1:8" s="51" customFormat="1" ht="12.75" customHeight="1">
      <c r="A516" s="64"/>
      <c r="B516" s="93">
        <v>149</v>
      </c>
      <c r="C516" s="90">
        <v>999999</v>
      </c>
      <c r="D516" s="275" t="s">
        <v>179</v>
      </c>
      <c r="E516" s="261">
        <f>'Poseban dio'!P225</f>
        <v>45000</v>
      </c>
      <c r="F516" s="269">
        <v>45000</v>
      </c>
      <c r="G516" s="260">
        <v>45000</v>
      </c>
      <c r="H516" s="131"/>
    </row>
    <row r="517" spans="1:8" s="51" customFormat="1" ht="12.75" customHeight="1">
      <c r="A517" s="64"/>
      <c r="B517" s="93"/>
      <c r="C517" s="255"/>
      <c r="D517" s="275" t="s">
        <v>180</v>
      </c>
      <c r="E517" s="268">
        <f>E516+E515</f>
        <v>12050600</v>
      </c>
      <c r="F517" s="260">
        <f>F516+F515</f>
        <v>10770000</v>
      </c>
      <c r="G517" s="260">
        <f>G516+G515</f>
        <v>11010000</v>
      </c>
      <c r="H517" s="131"/>
    </row>
    <row r="518" spans="1:8" s="51" customFormat="1" ht="12.75" customHeight="1">
      <c r="A518" s="64"/>
      <c r="B518" s="132"/>
      <c r="C518" s="133"/>
      <c r="D518" s="134"/>
      <c r="E518" s="135"/>
      <c r="F518" s="176"/>
      <c r="G518" s="182"/>
      <c r="H518" s="131"/>
    </row>
    <row r="519" spans="1:8" s="51" customFormat="1" ht="12.75" customHeight="1">
      <c r="A519" s="64"/>
      <c r="B519" s="132"/>
      <c r="C519" s="136"/>
      <c r="D519" s="136"/>
      <c r="E519" s="136"/>
      <c r="F519" s="177"/>
      <c r="G519" s="182"/>
      <c r="H519" s="131"/>
    </row>
    <row r="520" spans="2:8" s="51" customFormat="1" ht="12.75" customHeight="1">
      <c r="B520" s="138"/>
      <c r="C520" s="139"/>
      <c r="D520" s="140"/>
      <c r="E520" s="141"/>
      <c r="F520" s="177"/>
      <c r="G520" s="182"/>
      <c r="H520" s="131"/>
    </row>
    <row r="521" spans="2:8" ht="12.75" customHeight="1">
      <c r="B521" s="132"/>
      <c r="C521" s="138"/>
      <c r="D521" s="142"/>
      <c r="E521" s="143"/>
      <c r="G521" s="182"/>
      <c r="H521" s="137"/>
    </row>
    <row r="522" spans="2:7" ht="12.75" customHeight="1">
      <c r="B522" s="132"/>
      <c r="C522" s="144"/>
      <c r="D522" s="143"/>
      <c r="E522" s="145"/>
      <c r="G522" s="182"/>
    </row>
    <row r="523" spans="2:7" ht="12.75" customHeight="1">
      <c r="B523" s="132"/>
      <c r="C523" s="144"/>
      <c r="D523" s="146"/>
      <c r="E523" s="146"/>
      <c r="G523" s="182"/>
    </row>
    <row r="524" spans="2:7" ht="12.75" customHeight="1">
      <c r="B524" s="132"/>
      <c r="C524" s="144"/>
      <c r="D524" s="147"/>
      <c r="E524" s="146"/>
      <c r="G524" s="182"/>
    </row>
    <row r="525" spans="2:7" ht="12.75" customHeight="1">
      <c r="B525" s="132"/>
      <c r="C525" s="144"/>
      <c r="D525" s="147"/>
      <c r="E525" s="147"/>
      <c r="G525" s="182"/>
    </row>
    <row r="526" spans="2:7" ht="12.75" customHeight="1">
      <c r="B526" s="132"/>
      <c r="C526" s="148"/>
      <c r="D526" s="147"/>
      <c r="E526" s="149"/>
      <c r="G526" s="182"/>
    </row>
    <row r="527" spans="2:7" ht="12.75" customHeight="1">
      <c r="B527" s="132"/>
      <c r="C527" s="148"/>
      <c r="D527" s="149"/>
      <c r="E527" s="149"/>
      <c r="G527" s="182"/>
    </row>
    <row r="528" spans="2:7" ht="12.75" customHeight="1">
      <c r="B528" s="65"/>
      <c r="C528" s="148"/>
      <c r="D528" s="149"/>
      <c r="E528" s="142"/>
      <c r="G528" s="182"/>
    </row>
    <row r="529" spans="2:7" ht="12.75" customHeight="1">
      <c r="B529" s="132"/>
      <c r="C529" s="65"/>
      <c r="D529" s="150"/>
      <c r="E529" s="66"/>
      <c r="G529" s="176"/>
    </row>
    <row r="530" spans="2:7" ht="12.75" customHeight="1">
      <c r="B530" s="151"/>
      <c r="C530" s="152"/>
      <c r="D530" s="66"/>
      <c r="E530" s="153"/>
      <c r="G530" s="176"/>
    </row>
    <row r="531" spans="2:7" ht="12.75" customHeight="1">
      <c r="B531" s="132"/>
      <c r="C531" s="151"/>
      <c r="D531" s="64"/>
      <c r="E531" s="154"/>
      <c r="G531" s="176"/>
    </row>
    <row r="532" spans="2:7" ht="12.75" customHeight="1">
      <c r="B532" s="132"/>
      <c r="C532" s="152"/>
      <c r="D532" s="154"/>
      <c r="E532" s="153"/>
      <c r="G532" s="176"/>
    </row>
    <row r="533" spans="2:7" ht="12.75" customHeight="1">
      <c r="B533" s="132"/>
      <c r="C533" s="152"/>
      <c r="D533" s="64"/>
      <c r="E533" s="155"/>
      <c r="G533" s="176"/>
    </row>
    <row r="534" spans="2:7" ht="12.75" customHeight="1">
      <c r="B534" s="132"/>
      <c r="C534" s="152"/>
      <c r="D534" s="64"/>
      <c r="E534" s="153"/>
      <c r="G534" s="176"/>
    </row>
    <row r="535" ht="12.75" customHeight="1">
      <c r="G535" s="176"/>
    </row>
    <row r="536" ht="12.75" customHeight="1">
      <c r="G536" s="176"/>
    </row>
    <row r="537" ht="12.75" customHeight="1">
      <c r="G537" s="176"/>
    </row>
    <row r="538" ht="12.75" customHeight="1">
      <c r="G538" s="176"/>
    </row>
    <row r="539" ht="12.75" customHeight="1">
      <c r="G539" s="183"/>
    </row>
    <row r="540" ht="12.75" customHeight="1">
      <c r="G540" s="176"/>
    </row>
    <row r="541" ht="12.75" customHeight="1">
      <c r="G541" s="176"/>
    </row>
    <row r="542" ht="12.75" customHeight="1">
      <c r="G542" s="176"/>
    </row>
    <row r="543" ht="12.75" customHeight="1">
      <c r="G543" s="176"/>
    </row>
    <row r="544" ht="12.75" customHeight="1">
      <c r="G544" s="176"/>
    </row>
    <row r="545" ht="12.75" customHeight="1">
      <c r="G545" s="176"/>
    </row>
    <row r="546" ht="12.75" customHeight="1">
      <c r="G546" s="176"/>
    </row>
    <row r="547" ht="12.75" customHeight="1">
      <c r="G547" s="176"/>
    </row>
    <row r="548" ht="12.75" customHeight="1">
      <c r="G548" s="176"/>
    </row>
    <row r="549" ht="12.75" customHeight="1">
      <c r="G549" s="176"/>
    </row>
    <row r="550" ht="12.75" customHeight="1">
      <c r="G550" s="176"/>
    </row>
    <row r="551" ht="12.75" customHeight="1">
      <c r="G551" s="176"/>
    </row>
    <row r="552" ht="12.75" customHeight="1">
      <c r="G552" s="176"/>
    </row>
    <row r="553" ht="12.75" customHeight="1">
      <c r="G553" s="176"/>
    </row>
    <row r="554" ht="12.75" customHeight="1">
      <c r="G554" s="176"/>
    </row>
    <row r="555" ht="12.75" customHeight="1">
      <c r="G555" s="176"/>
    </row>
    <row r="556" ht="12.75" customHeight="1">
      <c r="G556" s="176"/>
    </row>
    <row r="557" ht="12.75" customHeight="1">
      <c r="G557" s="176"/>
    </row>
    <row r="558" ht="12.75" customHeight="1">
      <c r="G558" s="176"/>
    </row>
    <row r="559" ht="12.75" customHeight="1">
      <c r="G559" s="176"/>
    </row>
    <row r="560" ht="12.75" customHeight="1">
      <c r="G560" s="176"/>
    </row>
    <row r="561" ht="12.75" customHeight="1">
      <c r="G561" s="176"/>
    </row>
    <row r="562" ht="12.75" customHeight="1">
      <c r="G562" s="176"/>
    </row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</sheetData>
  <sheetProtection/>
  <mergeCells count="39">
    <mergeCell ref="B2:D2"/>
    <mergeCell ref="B3:D3"/>
    <mergeCell ref="B4:D4"/>
    <mergeCell ref="B5:D5"/>
    <mergeCell ref="B6:D6"/>
    <mergeCell ref="B63:G63"/>
    <mergeCell ref="B61:G61"/>
    <mergeCell ref="D32:E32"/>
    <mergeCell ref="B87:G87"/>
    <mergeCell ref="B127:F127"/>
    <mergeCell ref="B62:G62"/>
    <mergeCell ref="B118:G120"/>
    <mergeCell ref="B78:D78"/>
    <mergeCell ref="E106:G106"/>
    <mergeCell ref="B7:D7"/>
    <mergeCell ref="B9:D9"/>
    <mergeCell ref="B35:D35"/>
    <mergeCell ref="B135:G135"/>
    <mergeCell ref="B91:G100"/>
    <mergeCell ref="B10:D10"/>
    <mergeCell ref="E107:G107"/>
    <mergeCell ref="B105:D105"/>
    <mergeCell ref="B126:G126"/>
    <mergeCell ref="B83:G83"/>
    <mergeCell ref="B132:G132"/>
    <mergeCell ref="C142:D142"/>
    <mergeCell ref="B247:D247"/>
    <mergeCell ref="C150:D150"/>
    <mergeCell ref="B138:F138"/>
    <mergeCell ref="B165:G165"/>
    <mergeCell ref="B160:G160"/>
    <mergeCell ref="C144:D144"/>
    <mergeCell ref="C146:D146"/>
    <mergeCell ref="B295:G295"/>
    <mergeCell ref="B291:G291"/>
    <mergeCell ref="B293:G293"/>
    <mergeCell ref="C148:D148"/>
    <mergeCell ref="B162:G162"/>
    <mergeCell ref="C140:D140"/>
  </mergeCells>
  <printOptions horizontalCentered="1"/>
  <pageMargins left="0" right="0" top="0.2755905511811024" bottom="0.35433070866141736" header="0.196850393700787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231"/>
  <sheetViews>
    <sheetView zoomScale="125" zoomScaleNormal="125" zoomScalePageLayoutView="0" workbookViewId="0" topLeftCell="A200">
      <selection activeCell="A164" sqref="A164:IV164"/>
    </sheetView>
  </sheetViews>
  <sheetFormatPr defaultColWidth="9.28125" defaultRowHeight="9" customHeight="1"/>
  <cols>
    <col min="1" max="1" width="1.28515625" style="9" customWidth="1"/>
    <col min="2" max="2" width="3.421875" style="7" customWidth="1"/>
    <col min="3" max="3" width="4.7109375" style="12" customWidth="1"/>
    <col min="4" max="4" width="34.7109375" style="9" customWidth="1"/>
    <col min="5" max="5" width="9.8515625" style="11" hidden="1" customWidth="1"/>
    <col min="6" max="6" width="8.7109375" style="11" customWidth="1"/>
    <col min="7" max="7" width="7.7109375" style="11" customWidth="1"/>
    <col min="8" max="8" width="6.7109375" style="8" customWidth="1"/>
    <col min="9" max="16" width="7.7109375" style="8" customWidth="1"/>
    <col min="17" max="17" width="9.421875" style="8" customWidth="1"/>
    <col min="18" max="18" width="8.57421875" style="8" customWidth="1"/>
    <col min="19" max="19" width="9.421875" style="9" bestFit="1" customWidth="1"/>
    <col min="20" max="20" width="13.00390625" style="9" bestFit="1" customWidth="1"/>
    <col min="21" max="16384" width="9.28125" style="9" customWidth="1"/>
  </cols>
  <sheetData>
    <row r="2" spans="3:11" ht="16.5" customHeight="1">
      <c r="C2" s="163" t="s">
        <v>233</v>
      </c>
      <c r="D2" s="189"/>
      <c r="E2" s="189"/>
      <c r="F2" s="189"/>
      <c r="G2" s="189"/>
      <c r="H2" s="189"/>
      <c r="I2" s="176"/>
      <c r="J2" s="176"/>
      <c r="K2" s="176"/>
    </row>
    <row r="3" ht="16.5" customHeight="1">
      <c r="C3" s="10"/>
    </row>
    <row r="4" ht="16.5" customHeight="1">
      <c r="C4" s="10"/>
    </row>
    <row r="5" spans="5:18" ht="9" customHeight="1">
      <c r="E5" s="357" t="s">
        <v>224</v>
      </c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13"/>
    </row>
    <row r="6" spans="5:18" ht="46.5" customHeight="1">
      <c r="E6" s="14"/>
      <c r="F6" s="356" t="s">
        <v>353</v>
      </c>
      <c r="G6" s="356"/>
      <c r="H6" s="356"/>
      <c r="I6" s="356"/>
      <c r="J6" s="356"/>
      <c r="K6" s="356"/>
      <c r="L6" s="356"/>
      <c r="M6" s="356"/>
      <c r="N6" s="356"/>
      <c r="O6" s="356"/>
      <c r="P6" s="15" t="s">
        <v>354</v>
      </c>
      <c r="Q6" s="16" t="s">
        <v>308</v>
      </c>
      <c r="R6" s="17" t="s">
        <v>234</v>
      </c>
    </row>
    <row r="7" spans="2:20" ht="84" customHeight="1">
      <c r="B7" s="18" t="s">
        <v>211</v>
      </c>
      <c r="C7" s="18" t="s">
        <v>58</v>
      </c>
      <c r="D7" s="19" t="s">
        <v>57</v>
      </c>
      <c r="E7" s="20" t="s">
        <v>59</v>
      </c>
      <c r="F7" s="20" t="s">
        <v>352</v>
      </c>
      <c r="G7" s="20" t="s">
        <v>400</v>
      </c>
      <c r="H7" s="20" t="s">
        <v>241</v>
      </c>
      <c r="I7" s="20" t="s">
        <v>346</v>
      </c>
      <c r="J7" s="20" t="s">
        <v>347</v>
      </c>
      <c r="K7" s="20" t="s">
        <v>348</v>
      </c>
      <c r="L7" s="20" t="s">
        <v>349</v>
      </c>
      <c r="M7" s="20" t="s">
        <v>61</v>
      </c>
      <c r="N7" s="20" t="s">
        <v>394</v>
      </c>
      <c r="O7" s="20" t="s">
        <v>350</v>
      </c>
      <c r="P7" s="20" t="s">
        <v>351</v>
      </c>
      <c r="Q7" s="21" t="s">
        <v>60</v>
      </c>
      <c r="R7" s="20" t="s">
        <v>540</v>
      </c>
      <c r="S7" s="22"/>
      <c r="T7" s="22"/>
    </row>
    <row r="8" spans="2:20" s="25" customFormat="1" ht="9" customHeight="1">
      <c r="B8" s="19"/>
      <c r="C8" s="19">
        <v>610000</v>
      </c>
      <c r="D8" s="296" t="s">
        <v>173</v>
      </c>
      <c r="E8" s="302"/>
      <c r="F8" s="302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23"/>
      <c r="T8" s="24"/>
    </row>
    <row r="9" spans="2:20" s="25" customFormat="1" ht="9" customHeight="1">
      <c r="B9" s="19"/>
      <c r="C9" s="19">
        <v>611000</v>
      </c>
      <c r="D9" s="296" t="s">
        <v>62</v>
      </c>
      <c r="E9" s="303">
        <f>P9+F9</f>
        <v>2474269.31</v>
      </c>
      <c r="F9" s="303">
        <f>SUM(G9:O9)</f>
        <v>2153576.79</v>
      </c>
      <c r="G9" s="303">
        <f aca="true" t="shared" si="0" ref="G9:Q9">+G10+G13</f>
        <v>237851.48</v>
      </c>
      <c r="H9" s="303">
        <f t="shared" si="0"/>
        <v>266993.93</v>
      </c>
      <c r="I9" s="303">
        <f t="shared" si="0"/>
        <v>225348.16</v>
      </c>
      <c r="J9" s="303">
        <f t="shared" si="0"/>
        <v>267655.28</v>
      </c>
      <c r="K9" s="303">
        <f t="shared" si="0"/>
        <v>554180.28</v>
      </c>
      <c r="L9" s="303">
        <f t="shared" si="0"/>
        <v>216851.22999999998</v>
      </c>
      <c r="M9" s="303">
        <f t="shared" si="0"/>
        <v>150548.8</v>
      </c>
      <c r="N9" s="303">
        <f t="shared" si="0"/>
        <v>143340.16999999998</v>
      </c>
      <c r="O9" s="303">
        <f t="shared" si="0"/>
        <v>90807.46</v>
      </c>
      <c r="P9" s="303">
        <f t="shared" si="0"/>
        <v>320692.52</v>
      </c>
      <c r="Q9" s="303">
        <f t="shared" si="0"/>
        <v>47145.990000000005</v>
      </c>
      <c r="R9" s="303">
        <f>R10+R13</f>
        <v>2521415.3</v>
      </c>
      <c r="S9" s="23"/>
      <c r="T9" s="24"/>
    </row>
    <row r="10" spans="2:20" s="12" customFormat="1" ht="9" customHeight="1">
      <c r="B10" s="290"/>
      <c r="C10" s="290">
        <v>611100</v>
      </c>
      <c r="D10" s="297" t="s">
        <v>63</v>
      </c>
      <c r="E10" s="304">
        <f>P10+F10</f>
        <v>2134770.31</v>
      </c>
      <c r="F10" s="304">
        <f aca="true" t="shared" si="1" ref="F10:F77">SUM(G10:O10)</f>
        <v>1852882.79</v>
      </c>
      <c r="G10" s="304">
        <f>G11+G12</f>
        <v>209456.48</v>
      </c>
      <c r="H10" s="304">
        <f>H11+H12</f>
        <v>221917.93</v>
      </c>
      <c r="I10" s="304">
        <f>I11+I12</f>
        <v>192249.16</v>
      </c>
      <c r="J10" s="304">
        <f>SUM(J11:J12)</f>
        <v>231204.28000000003</v>
      </c>
      <c r="K10" s="304">
        <f>K11+K12</f>
        <v>473318.78</v>
      </c>
      <c r="L10" s="304">
        <f>L11+L12</f>
        <v>186403.22999999998</v>
      </c>
      <c r="M10" s="304">
        <f>M11+M12</f>
        <v>130199.8</v>
      </c>
      <c r="N10" s="304">
        <f>N11+N12</f>
        <v>126860.67</v>
      </c>
      <c r="O10" s="304">
        <f>O11+O12</f>
        <v>81272.46</v>
      </c>
      <c r="P10" s="304">
        <f>SUM(P11:P12)</f>
        <v>281887.52</v>
      </c>
      <c r="Q10" s="304">
        <f>Q11+Q12</f>
        <v>39644.990000000005</v>
      </c>
      <c r="R10" s="304">
        <f>R11+R12</f>
        <v>2174415.3</v>
      </c>
      <c r="S10" s="27"/>
      <c r="T10" s="28"/>
    </row>
    <row r="11" spans="2:20" s="12" customFormat="1" ht="9" customHeight="1">
      <c r="B11" s="290">
        <v>1</v>
      </c>
      <c r="C11" s="290">
        <v>611110</v>
      </c>
      <c r="D11" s="294" t="s">
        <v>64</v>
      </c>
      <c r="E11" s="304">
        <f>F11+P11</f>
        <v>1472991.52</v>
      </c>
      <c r="F11" s="304">
        <f t="shared" si="1"/>
        <v>1278489.1300000001</v>
      </c>
      <c r="G11" s="304">
        <v>144524.97</v>
      </c>
      <c r="H11" s="304">
        <v>153123.37</v>
      </c>
      <c r="I11" s="304">
        <v>132651.92</v>
      </c>
      <c r="J11" s="304">
        <v>159530.95</v>
      </c>
      <c r="K11" s="304">
        <v>326589.96</v>
      </c>
      <c r="L11" s="304">
        <v>128618.23</v>
      </c>
      <c r="M11" s="304">
        <v>89837.86</v>
      </c>
      <c r="N11" s="304">
        <v>87533.86</v>
      </c>
      <c r="O11" s="304">
        <v>56078.01</v>
      </c>
      <c r="P11" s="304">
        <v>194502.39</v>
      </c>
      <c r="Q11" s="304">
        <v>27355.04</v>
      </c>
      <c r="R11" s="304">
        <f>E11+Q11</f>
        <v>1500346.56</v>
      </c>
      <c r="S11" s="29"/>
      <c r="T11" s="30"/>
    </row>
    <row r="12" spans="2:20" s="12" customFormat="1" ht="9" customHeight="1">
      <c r="B12" s="290">
        <v>2</v>
      </c>
      <c r="C12" s="290">
        <v>611130</v>
      </c>
      <c r="D12" s="298" t="s">
        <v>65</v>
      </c>
      <c r="E12" s="304">
        <f aca="true" t="shared" si="2" ref="E12:E81">P12+F12</f>
        <v>661778.7899999999</v>
      </c>
      <c r="F12" s="304">
        <f t="shared" si="1"/>
        <v>574393.6599999999</v>
      </c>
      <c r="G12" s="304">
        <v>64931.51</v>
      </c>
      <c r="H12" s="304">
        <v>68794.56</v>
      </c>
      <c r="I12" s="304">
        <v>59597.24</v>
      </c>
      <c r="J12" s="304">
        <v>71673.33</v>
      </c>
      <c r="K12" s="304">
        <v>146728.82</v>
      </c>
      <c r="L12" s="304">
        <v>57785</v>
      </c>
      <c r="M12" s="304">
        <v>40361.94</v>
      </c>
      <c r="N12" s="304">
        <v>39326.81</v>
      </c>
      <c r="O12" s="304">
        <v>25194.45</v>
      </c>
      <c r="P12" s="304">
        <v>87385.13</v>
      </c>
      <c r="Q12" s="304">
        <v>12289.95</v>
      </c>
      <c r="R12" s="304">
        <f>E12+Q12</f>
        <v>674068.7399999999</v>
      </c>
      <c r="S12" s="27"/>
      <c r="T12" s="28"/>
    </row>
    <row r="13" spans="2:20" s="12" customFormat="1" ht="9" customHeight="1">
      <c r="B13" s="290"/>
      <c r="C13" s="290">
        <v>611200</v>
      </c>
      <c r="D13" s="298" t="s">
        <v>27</v>
      </c>
      <c r="E13" s="304">
        <f t="shared" si="2"/>
        <v>339499</v>
      </c>
      <c r="F13" s="304">
        <f t="shared" si="1"/>
        <v>300694</v>
      </c>
      <c r="G13" s="304">
        <f aca="true" t="shared" si="3" ref="G13:Q13">+G14+G15</f>
        <v>28395</v>
      </c>
      <c r="H13" s="304">
        <f t="shared" si="3"/>
        <v>45076</v>
      </c>
      <c r="I13" s="304">
        <f t="shared" si="3"/>
        <v>33099</v>
      </c>
      <c r="J13" s="304">
        <f t="shared" si="3"/>
        <v>36451</v>
      </c>
      <c r="K13" s="304">
        <f t="shared" si="3"/>
        <v>80861.5</v>
      </c>
      <c r="L13" s="304">
        <f t="shared" si="3"/>
        <v>30448</v>
      </c>
      <c r="M13" s="304">
        <f t="shared" si="3"/>
        <v>20349</v>
      </c>
      <c r="N13" s="304">
        <f t="shared" si="3"/>
        <v>16479.5</v>
      </c>
      <c r="O13" s="304">
        <f t="shared" si="3"/>
        <v>9535</v>
      </c>
      <c r="P13" s="304">
        <f>+P14+P15</f>
        <v>38805</v>
      </c>
      <c r="Q13" s="304">
        <f t="shared" si="3"/>
        <v>7501</v>
      </c>
      <c r="R13" s="304">
        <f>R14+R15</f>
        <v>347000</v>
      </c>
      <c r="S13" s="27"/>
      <c r="T13" s="28"/>
    </row>
    <row r="14" spans="2:20" s="12" customFormat="1" ht="9" customHeight="1">
      <c r="B14" s="290">
        <v>3</v>
      </c>
      <c r="C14" s="290">
        <v>611211</v>
      </c>
      <c r="D14" s="294" t="s">
        <v>66</v>
      </c>
      <c r="E14" s="304">
        <f t="shared" si="2"/>
        <v>32485</v>
      </c>
      <c r="F14" s="304">
        <f t="shared" si="1"/>
        <v>29729</v>
      </c>
      <c r="G14" s="304">
        <v>2851</v>
      </c>
      <c r="H14" s="304">
        <v>2968</v>
      </c>
      <c r="I14" s="304">
        <v>3551</v>
      </c>
      <c r="J14" s="304">
        <v>3298</v>
      </c>
      <c r="K14" s="304">
        <v>12096.5</v>
      </c>
      <c r="L14" s="304">
        <v>1802</v>
      </c>
      <c r="M14" s="304">
        <v>1761</v>
      </c>
      <c r="N14" s="304">
        <v>182.5</v>
      </c>
      <c r="O14" s="304">
        <v>1219</v>
      </c>
      <c r="P14" s="304">
        <v>2756</v>
      </c>
      <c r="Q14" s="304">
        <v>1307</v>
      </c>
      <c r="R14" s="304">
        <f>E14+Q14</f>
        <v>33792</v>
      </c>
      <c r="S14" s="27"/>
      <c r="T14" s="28"/>
    </row>
    <row r="15" spans="2:20" s="25" customFormat="1" ht="9" customHeight="1">
      <c r="B15" s="290">
        <v>4</v>
      </c>
      <c r="C15" s="290">
        <v>611220</v>
      </c>
      <c r="D15" s="298" t="s">
        <v>67</v>
      </c>
      <c r="E15" s="304">
        <f t="shared" si="2"/>
        <v>307014</v>
      </c>
      <c r="F15" s="304">
        <f t="shared" si="1"/>
        <v>270965</v>
      </c>
      <c r="G15" s="304">
        <v>25544</v>
      </c>
      <c r="H15" s="304">
        <v>42108</v>
      </c>
      <c r="I15" s="304">
        <v>29548</v>
      </c>
      <c r="J15" s="304">
        <v>33153</v>
      </c>
      <c r="K15" s="304">
        <v>68765</v>
      </c>
      <c r="L15" s="304">
        <v>28646</v>
      </c>
      <c r="M15" s="304">
        <v>18588</v>
      </c>
      <c r="N15" s="304">
        <v>16297</v>
      </c>
      <c r="O15" s="304">
        <v>8316</v>
      </c>
      <c r="P15" s="304">
        <v>36049</v>
      </c>
      <c r="Q15" s="304">
        <v>6194</v>
      </c>
      <c r="R15" s="304">
        <f>E15+Q15</f>
        <v>313208</v>
      </c>
      <c r="S15" s="23"/>
      <c r="T15" s="24"/>
    </row>
    <row r="16" spans="2:20" s="12" customFormat="1" ht="9" customHeight="1">
      <c r="B16" s="290"/>
      <c r="C16" s="19">
        <v>612000</v>
      </c>
      <c r="D16" s="296" t="s">
        <v>156</v>
      </c>
      <c r="E16" s="304">
        <f t="shared" si="2"/>
        <v>229150.89</v>
      </c>
      <c r="F16" s="305">
        <f t="shared" si="1"/>
        <v>194552.69</v>
      </c>
      <c r="G16" s="305">
        <f aca="true" t="shared" si="4" ref="G16:Q16">+G17+G18</f>
        <v>21992.93</v>
      </c>
      <c r="H16" s="305">
        <f t="shared" si="4"/>
        <v>23301.38</v>
      </c>
      <c r="I16" s="305">
        <f t="shared" si="4"/>
        <v>20186.16</v>
      </c>
      <c r="J16" s="305">
        <f t="shared" si="4"/>
        <v>24276.45</v>
      </c>
      <c r="K16" s="305">
        <f t="shared" si="4"/>
        <v>49698.47</v>
      </c>
      <c r="L16" s="305">
        <f t="shared" si="4"/>
        <v>19572.34</v>
      </c>
      <c r="M16" s="305">
        <f t="shared" si="4"/>
        <v>13670.98</v>
      </c>
      <c r="N16" s="305">
        <f t="shared" si="4"/>
        <v>13320.37</v>
      </c>
      <c r="O16" s="305">
        <f t="shared" si="4"/>
        <v>8533.61</v>
      </c>
      <c r="P16" s="305">
        <f>+P17+P18</f>
        <v>34598.2</v>
      </c>
      <c r="Q16" s="305">
        <f t="shared" si="4"/>
        <v>4162.72</v>
      </c>
      <c r="R16" s="305">
        <f>R17+R18</f>
        <v>233313.61000000002</v>
      </c>
      <c r="S16" s="27"/>
      <c r="T16" s="28"/>
    </row>
    <row r="17" spans="2:20" s="12" customFormat="1" ht="9" customHeight="1">
      <c r="B17" s="290">
        <v>5</v>
      </c>
      <c r="C17" s="290">
        <v>612100</v>
      </c>
      <c r="D17" s="297" t="s">
        <v>28</v>
      </c>
      <c r="E17" s="304">
        <f t="shared" si="2"/>
        <v>224150.89</v>
      </c>
      <c r="F17" s="304">
        <f t="shared" si="1"/>
        <v>194552.69</v>
      </c>
      <c r="G17" s="304">
        <v>21992.93</v>
      </c>
      <c r="H17" s="304">
        <v>23301.38</v>
      </c>
      <c r="I17" s="304">
        <v>20186.16</v>
      </c>
      <c r="J17" s="304">
        <v>24276.45</v>
      </c>
      <c r="K17" s="304">
        <v>49698.47</v>
      </c>
      <c r="L17" s="304">
        <v>19572.34</v>
      </c>
      <c r="M17" s="304">
        <v>13670.98</v>
      </c>
      <c r="N17" s="304">
        <v>13320.37</v>
      </c>
      <c r="O17" s="304">
        <v>8533.61</v>
      </c>
      <c r="P17" s="304">
        <v>29598.2</v>
      </c>
      <c r="Q17" s="304">
        <v>4162.72</v>
      </c>
      <c r="R17" s="304">
        <f>E17+Q17</f>
        <v>228313.61000000002</v>
      </c>
      <c r="S17" s="29"/>
      <c r="T17" s="28"/>
    </row>
    <row r="18" spans="2:20" s="12" customFormat="1" ht="9" customHeight="1">
      <c r="B18" s="290">
        <v>6</v>
      </c>
      <c r="C18" s="290">
        <v>612200</v>
      </c>
      <c r="D18" s="297" t="s">
        <v>55</v>
      </c>
      <c r="E18" s="304">
        <f t="shared" si="2"/>
        <v>5000</v>
      </c>
      <c r="F18" s="304">
        <f t="shared" si="1"/>
        <v>0</v>
      </c>
      <c r="G18" s="304"/>
      <c r="H18" s="304"/>
      <c r="I18" s="304"/>
      <c r="J18" s="304"/>
      <c r="K18" s="304"/>
      <c r="L18" s="304"/>
      <c r="M18" s="304"/>
      <c r="N18" s="304"/>
      <c r="O18" s="304"/>
      <c r="P18" s="304">
        <v>5000</v>
      </c>
      <c r="Q18" s="304"/>
      <c r="R18" s="304">
        <f>E18+Q18</f>
        <v>5000</v>
      </c>
      <c r="S18" s="27"/>
      <c r="T18" s="28"/>
    </row>
    <row r="19" spans="2:20" s="12" customFormat="1" ht="9" customHeight="1">
      <c r="B19" s="290"/>
      <c r="C19" s="19">
        <v>613000</v>
      </c>
      <c r="D19" s="296" t="s">
        <v>157</v>
      </c>
      <c r="E19" s="304">
        <f t="shared" si="2"/>
        <v>1055427.6400000001</v>
      </c>
      <c r="F19" s="305">
        <f t="shared" si="1"/>
        <v>780739.64</v>
      </c>
      <c r="G19" s="305">
        <f aca="true" t="shared" si="5" ref="G19:Q19">G20+G23+G27+G34+G43+G46+G50+G58</f>
        <v>12664.27</v>
      </c>
      <c r="H19" s="305">
        <f t="shared" si="5"/>
        <v>58256.63</v>
      </c>
      <c r="I19" s="305">
        <f t="shared" si="5"/>
        <v>613.98</v>
      </c>
      <c r="J19" s="305">
        <f t="shared" si="5"/>
        <v>102243.54</v>
      </c>
      <c r="K19" s="305">
        <f t="shared" si="5"/>
        <v>468415.3</v>
      </c>
      <c r="L19" s="305">
        <f t="shared" si="5"/>
        <v>4111.15</v>
      </c>
      <c r="M19" s="305">
        <f t="shared" si="5"/>
        <v>109928.68</v>
      </c>
      <c r="N19" s="305">
        <f t="shared" si="5"/>
        <v>24272.77</v>
      </c>
      <c r="O19" s="305">
        <f t="shared" si="5"/>
        <v>233.32</v>
      </c>
      <c r="P19" s="305">
        <f t="shared" si="5"/>
        <v>274688</v>
      </c>
      <c r="Q19" s="305">
        <f t="shared" si="5"/>
        <v>27127.56</v>
      </c>
      <c r="R19" s="305">
        <f aca="true" t="shared" si="6" ref="R19:R90">E19+Q19</f>
        <v>1082555.2000000002</v>
      </c>
      <c r="S19" s="27"/>
      <c r="T19" s="28"/>
    </row>
    <row r="20" spans="2:20" s="12" customFormat="1" ht="9" customHeight="1">
      <c r="B20" s="290"/>
      <c r="C20" s="290">
        <v>613100</v>
      </c>
      <c r="D20" s="297" t="s">
        <v>29</v>
      </c>
      <c r="E20" s="304">
        <f t="shared" si="2"/>
        <v>6000</v>
      </c>
      <c r="F20" s="304">
        <f t="shared" si="1"/>
        <v>0</v>
      </c>
      <c r="G20" s="303"/>
      <c r="H20" s="304"/>
      <c r="I20" s="304"/>
      <c r="J20" s="304"/>
      <c r="K20" s="304"/>
      <c r="L20" s="304"/>
      <c r="M20" s="304"/>
      <c r="N20" s="304"/>
      <c r="O20" s="304"/>
      <c r="P20" s="304">
        <f>SUM(P21:P22)</f>
        <v>6000</v>
      </c>
      <c r="Q20" s="304"/>
      <c r="R20" s="304">
        <f t="shared" si="6"/>
        <v>6000</v>
      </c>
      <c r="S20" s="27"/>
      <c r="T20" s="30"/>
    </row>
    <row r="21" spans="2:20" s="12" customFormat="1" ht="9" customHeight="1">
      <c r="B21" s="290">
        <v>7</v>
      </c>
      <c r="C21" s="290"/>
      <c r="D21" s="298" t="s">
        <v>379</v>
      </c>
      <c r="E21" s="304">
        <f t="shared" si="2"/>
        <v>3000</v>
      </c>
      <c r="F21" s="304">
        <f t="shared" si="1"/>
        <v>0</v>
      </c>
      <c r="G21" s="303"/>
      <c r="H21" s="304"/>
      <c r="I21" s="304"/>
      <c r="J21" s="304"/>
      <c r="K21" s="304"/>
      <c r="L21" s="304"/>
      <c r="M21" s="304"/>
      <c r="N21" s="304"/>
      <c r="O21" s="304"/>
      <c r="P21" s="304">
        <v>3000</v>
      </c>
      <c r="Q21" s="304"/>
      <c r="R21" s="304">
        <f t="shared" si="6"/>
        <v>3000</v>
      </c>
      <c r="S21" s="27"/>
      <c r="T21" s="30"/>
    </row>
    <row r="22" spans="2:20" s="12" customFormat="1" ht="15.75" customHeight="1">
      <c r="B22" s="290"/>
      <c r="C22" s="290"/>
      <c r="D22" s="294" t="s">
        <v>380</v>
      </c>
      <c r="E22" s="304">
        <f t="shared" si="2"/>
        <v>3000</v>
      </c>
      <c r="F22" s="304">
        <f t="shared" si="1"/>
        <v>0</v>
      </c>
      <c r="G22" s="303"/>
      <c r="H22" s="304"/>
      <c r="I22" s="304"/>
      <c r="J22" s="304"/>
      <c r="K22" s="304"/>
      <c r="L22" s="304"/>
      <c r="M22" s="304"/>
      <c r="N22" s="304"/>
      <c r="O22" s="304"/>
      <c r="P22" s="304">
        <v>3000</v>
      </c>
      <c r="Q22" s="304"/>
      <c r="R22" s="304">
        <f t="shared" si="6"/>
        <v>3000</v>
      </c>
      <c r="S22" s="27"/>
      <c r="T22" s="30"/>
    </row>
    <row r="23" spans="2:20" s="12" customFormat="1" ht="9" customHeight="1">
      <c r="B23" s="290"/>
      <c r="C23" s="290">
        <v>613200</v>
      </c>
      <c r="D23" s="297" t="s">
        <v>76</v>
      </c>
      <c r="E23" s="304">
        <f t="shared" si="2"/>
        <v>103500</v>
      </c>
      <c r="F23" s="304">
        <f t="shared" si="1"/>
        <v>103500</v>
      </c>
      <c r="G23" s="304">
        <f aca="true" t="shared" si="7" ref="G23:Q23">SUM(G24:G26)</f>
        <v>0</v>
      </c>
      <c r="H23" s="304">
        <f t="shared" si="7"/>
        <v>0</v>
      </c>
      <c r="I23" s="304">
        <f t="shared" si="7"/>
        <v>0</v>
      </c>
      <c r="J23" s="304">
        <f>+J24+J25+J26</f>
        <v>0</v>
      </c>
      <c r="K23" s="304">
        <f t="shared" si="7"/>
        <v>103500</v>
      </c>
      <c r="L23" s="304">
        <f t="shared" si="7"/>
        <v>0</v>
      </c>
      <c r="M23" s="304">
        <f t="shared" si="7"/>
        <v>0</v>
      </c>
      <c r="N23" s="304">
        <f t="shared" si="7"/>
        <v>0</v>
      </c>
      <c r="O23" s="304">
        <f t="shared" si="7"/>
        <v>0</v>
      </c>
      <c r="P23" s="304">
        <f t="shared" si="7"/>
        <v>0</v>
      </c>
      <c r="Q23" s="304">
        <f t="shared" si="7"/>
        <v>0</v>
      </c>
      <c r="R23" s="304">
        <f t="shared" si="6"/>
        <v>103500</v>
      </c>
      <c r="S23" s="27"/>
      <c r="T23" s="28"/>
    </row>
    <row r="24" spans="2:20" s="12" customFormat="1" ht="9" customHeight="1">
      <c r="B24" s="290">
        <v>8</v>
      </c>
      <c r="C24" s="290">
        <v>613211</v>
      </c>
      <c r="D24" s="298" t="s">
        <v>83</v>
      </c>
      <c r="E24" s="304">
        <f t="shared" si="2"/>
        <v>59000</v>
      </c>
      <c r="F24" s="304">
        <f t="shared" si="1"/>
        <v>59000</v>
      </c>
      <c r="G24" s="304"/>
      <c r="H24" s="304"/>
      <c r="I24" s="304"/>
      <c r="J24" s="304"/>
      <c r="K24" s="304">
        <v>59000</v>
      </c>
      <c r="L24" s="304"/>
      <c r="M24" s="304"/>
      <c r="N24" s="304"/>
      <c r="O24" s="304"/>
      <c r="P24" s="304"/>
      <c r="Q24" s="304"/>
      <c r="R24" s="304">
        <f t="shared" si="6"/>
        <v>59000</v>
      </c>
      <c r="S24" s="27"/>
      <c r="T24" s="28"/>
    </row>
    <row r="25" spans="2:20" s="12" customFormat="1" ht="9" customHeight="1">
      <c r="B25" s="290">
        <v>9</v>
      </c>
      <c r="C25" s="290">
        <v>613213</v>
      </c>
      <c r="D25" s="294" t="s">
        <v>197</v>
      </c>
      <c r="E25" s="304">
        <f t="shared" si="2"/>
        <v>40000</v>
      </c>
      <c r="F25" s="304">
        <f t="shared" si="1"/>
        <v>40000</v>
      </c>
      <c r="G25" s="304"/>
      <c r="H25" s="304"/>
      <c r="I25" s="304"/>
      <c r="J25" s="304"/>
      <c r="K25" s="304">
        <v>40000</v>
      </c>
      <c r="L25" s="304"/>
      <c r="M25" s="304"/>
      <c r="N25" s="304"/>
      <c r="O25" s="304"/>
      <c r="P25" s="304"/>
      <c r="Q25" s="304"/>
      <c r="R25" s="304">
        <f t="shared" si="6"/>
        <v>40000</v>
      </c>
      <c r="S25" s="27"/>
      <c r="T25" s="28"/>
    </row>
    <row r="26" spans="2:20" s="12" customFormat="1" ht="9" customHeight="1">
      <c r="B26" s="290">
        <v>10</v>
      </c>
      <c r="C26" s="290">
        <v>613216</v>
      </c>
      <c r="D26" s="294" t="s">
        <v>84</v>
      </c>
      <c r="E26" s="304">
        <f t="shared" si="2"/>
        <v>4500</v>
      </c>
      <c r="F26" s="304">
        <f t="shared" si="1"/>
        <v>4500</v>
      </c>
      <c r="G26" s="304"/>
      <c r="H26" s="304"/>
      <c r="I26" s="304"/>
      <c r="J26" s="304"/>
      <c r="K26" s="304">
        <v>4500</v>
      </c>
      <c r="L26" s="304"/>
      <c r="M26" s="304"/>
      <c r="N26" s="304"/>
      <c r="O26" s="304"/>
      <c r="P26" s="304"/>
      <c r="Q26" s="304"/>
      <c r="R26" s="304">
        <f t="shared" si="6"/>
        <v>4500</v>
      </c>
      <c r="S26" s="27"/>
      <c r="T26" s="28"/>
    </row>
    <row r="27" spans="2:20" s="12" customFormat="1" ht="9" customHeight="1">
      <c r="B27" s="290"/>
      <c r="C27" s="290">
        <v>613300</v>
      </c>
      <c r="D27" s="295" t="s">
        <v>77</v>
      </c>
      <c r="E27" s="304">
        <f t="shared" si="2"/>
        <v>132500</v>
      </c>
      <c r="F27" s="304">
        <f t="shared" si="1"/>
        <v>132500</v>
      </c>
      <c r="G27" s="304">
        <f aca="true" t="shared" si="8" ref="G27:Q27">SUM(G28:G33)</f>
        <v>0</v>
      </c>
      <c r="H27" s="304">
        <f t="shared" si="8"/>
        <v>40000</v>
      </c>
      <c r="I27" s="304">
        <f t="shared" si="8"/>
        <v>0</v>
      </c>
      <c r="J27" s="304">
        <f t="shared" si="8"/>
        <v>0</v>
      </c>
      <c r="K27" s="304">
        <f t="shared" si="8"/>
        <v>92500</v>
      </c>
      <c r="L27" s="304">
        <f t="shared" si="8"/>
        <v>0</v>
      </c>
      <c r="M27" s="304">
        <f t="shared" si="8"/>
        <v>0</v>
      </c>
      <c r="N27" s="304">
        <f t="shared" si="8"/>
        <v>0</v>
      </c>
      <c r="O27" s="304">
        <f t="shared" si="8"/>
        <v>0</v>
      </c>
      <c r="P27" s="304">
        <f t="shared" si="8"/>
        <v>0</v>
      </c>
      <c r="Q27" s="304">
        <f t="shared" si="8"/>
        <v>0</v>
      </c>
      <c r="R27" s="304">
        <f t="shared" si="6"/>
        <v>132500</v>
      </c>
      <c r="S27" s="27"/>
      <c r="T27" s="28"/>
    </row>
    <row r="28" spans="2:20" s="12" customFormat="1" ht="9" customHeight="1">
      <c r="B28" s="290">
        <v>11</v>
      </c>
      <c r="C28" s="290">
        <v>613311</v>
      </c>
      <c r="D28" s="294" t="s">
        <v>86</v>
      </c>
      <c r="E28" s="304">
        <f t="shared" si="2"/>
        <v>38000</v>
      </c>
      <c r="F28" s="304">
        <f t="shared" si="1"/>
        <v>38000</v>
      </c>
      <c r="G28" s="304"/>
      <c r="H28" s="304"/>
      <c r="I28" s="304"/>
      <c r="J28" s="304"/>
      <c r="K28" s="304">
        <v>38000</v>
      </c>
      <c r="L28" s="304"/>
      <c r="M28" s="304"/>
      <c r="N28" s="304"/>
      <c r="O28" s="304"/>
      <c r="P28" s="304"/>
      <c r="Q28" s="304"/>
      <c r="R28" s="304">
        <f t="shared" si="6"/>
        <v>38000</v>
      </c>
      <c r="S28" s="27"/>
      <c r="T28" s="28"/>
    </row>
    <row r="29" spans="2:20" s="12" customFormat="1" ht="9" customHeight="1">
      <c r="B29" s="290">
        <v>12</v>
      </c>
      <c r="C29" s="290">
        <v>613314</v>
      </c>
      <c r="D29" s="298" t="s">
        <v>85</v>
      </c>
      <c r="E29" s="304">
        <f t="shared" si="2"/>
        <v>40000</v>
      </c>
      <c r="F29" s="304">
        <f t="shared" si="1"/>
        <v>40000</v>
      </c>
      <c r="G29" s="304"/>
      <c r="H29" s="304">
        <v>40000</v>
      </c>
      <c r="I29" s="304"/>
      <c r="J29" s="304"/>
      <c r="K29" s="304"/>
      <c r="L29" s="304"/>
      <c r="M29" s="304"/>
      <c r="N29" s="304"/>
      <c r="O29" s="304"/>
      <c r="P29" s="304"/>
      <c r="Q29" s="304"/>
      <c r="R29" s="304">
        <f t="shared" si="6"/>
        <v>40000</v>
      </c>
      <c r="S29" s="27"/>
      <c r="T29" s="28"/>
    </row>
    <row r="30" spans="2:20" s="12" customFormat="1" ht="9" customHeight="1">
      <c r="B30" s="290">
        <v>13</v>
      </c>
      <c r="C30" s="290">
        <v>613321</v>
      </c>
      <c r="D30" s="298" t="s">
        <v>87</v>
      </c>
      <c r="E30" s="304">
        <f t="shared" si="2"/>
        <v>15000</v>
      </c>
      <c r="F30" s="304">
        <f t="shared" si="1"/>
        <v>15000</v>
      </c>
      <c r="G30" s="304"/>
      <c r="H30" s="304"/>
      <c r="I30" s="304"/>
      <c r="J30" s="304"/>
      <c r="K30" s="304">
        <v>15000</v>
      </c>
      <c r="L30" s="304"/>
      <c r="M30" s="304"/>
      <c r="N30" s="304"/>
      <c r="O30" s="304"/>
      <c r="P30" s="304"/>
      <c r="Q30" s="304"/>
      <c r="R30" s="304">
        <f t="shared" si="6"/>
        <v>15000</v>
      </c>
      <c r="S30" s="27"/>
      <c r="T30" s="28"/>
    </row>
    <row r="31" spans="2:20" s="12" customFormat="1" ht="9" customHeight="1">
      <c r="B31" s="290">
        <v>14</v>
      </c>
      <c r="C31" s="290">
        <v>613323</v>
      </c>
      <c r="D31" s="298" t="s">
        <v>88</v>
      </c>
      <c r="E31" s="304">
        <f t="shared" si="2"/>
        <v>5500</v>
      </c>
      <c r="F31" s="304">
        <f t="shared" si="1"/>
        <v>5500</v>
      </c>
      <c r="G31" s="304"/>
      <c r="H31" s="304"/>
      <c r="I31" s="304"/>
      <c r="J31" s="304"/>
      <c r="K31" s="304">
        <v>5500</v>
      </c>
      <c r="L31" s="304"/>
      <c r="M31" s="304"/>
      <c r="N31" s="304"/>
      <c r="O31" s="304"/>
      <c r="P31" s="304"/>
      <c r="Q31" s="304"/>
      <c r="R31" s="304">
        <f t="shared" si="6"/>
        <v>5500</v>
      </c>
      <c r="S31" s="27"/>
      <c r="T31" s="28"/>
    </row>
    <row r="32" spans="2:20" s="12" customFormat="1" ht="9" customHeight="1">
      <c r="B32" s="290">
        <v>15</v>
      </c>
      <c r="C32" s="290">
        <v>613324</v>
      </c>
      <c r="D32" s="298" t="s">
        <v>465</v>
      </c>
      <c r="E32" s="304">
        <f t="shared" si="2"/>
        <v>30000</v>
      </c>
      <c r="F32" s="304">
        <f t="shared" si="1"/>
        <v>30000</v>
      </c>
      <c r="G32" s="304"/>
      <c r="H32" s="304"/>
      <c r="I32" s="304"/>
      <c r="J32" s="304"/>
      <c r="K32" s="304">
        <v>30000</v>
      </c>
      <c r="L32" s="304"/>
      <c r="M32" s="304"/>
      <c r="N32" s="304"/>
      <c r="O32" s="304"/>
      <c r="P32" s="304"/>
      <c r="Q32" s="304"/>
      <c r="R32" s="304">
        <f t="shared" si="6"/>
        <v>30000</v>
      </c>
      <c r="S32" s="27"/>
      <c r="T32" s="28"/>
    </row>
    <row r="33" spans="2:20" s="12" customFormat="1" ht="9" customHeight="1">
      <c r="B33" s="290">
        <v>16</v>
      </c>
      <c r="C33" s="290">
        <v>613327</v>
      </c>
      <c r="D33" s="298" t="s">
        <v>93</v>
      </c>
      <c r="E33" s="304">
        <f t="shared" si="2"/>
        <v>4000</v>
      </c>
      <c r="F33" s="304">
        <f t="shared" si="1"/>
        <v>4000</v>
      </c>
      <c r="G33" s="304"/>
      <c r="H33" s="304"/>
      <c r="I33" s="304"/>
      <c r="J33" s="304"/>
      <c r="K33" s="304">
        <v>4000</v>
      </c>
      <c r="L33" s="304"/>
      <c r="M33" s="304"/>
      <c r="N33" s="304"/>
      <c r="O33" s="304"/>
      <c r="P33" s="304"/>
      <c r="Q33" s="304"/>
      <c r="R33" s="304">
        <f t="shared" si="6"/>
        <v>4000</v>
      </c>
      <c r="S33" s="27"/>
      <c r="T33" s="28"/>
    </row>
    <row r="34" spans="2:20" s="12" customFormat="1" ht="9" customHeight="1">
      <c r="B34" s="290"/>
      <c r="C34" s="290">
        <v>613400</v>
      </c>
      <c r="D34" s="297" t="s">
        <v>78</v>
      </c>
      <c r="E34" s="304">
        <f t="shared" si="2"/>
        <v>82088</v>
      </c>
      <c r="F34" s="304">
        <f t="shared" si="1"/>
        <v>82088</v>
      </c>
      <c r="G34" s="304">
        <f aca="true" t="shared" si="9" ref="G34:Q34">G35+G38</f>
        <v>0</v>
      </c>
      <c r="H34" s="304">
        <f t="shared" si="9"/>
        <v>0</v>
      </c>
      <c r="I34" s="304">
        <f t="shared" si="9"/>
        <v>0</v>
      </c>
      <c r="J34" s="304">
        <f t="shared" si="9"/>
        <v>0</v>
      </c>
      <c r="K34" s="304">
        <f t="shared" si="9"/>
        <v>58000</v>
      </c>
      <c r="L34" s="304">
        <f t="shared" si="9"/>
        <v>0</v>
      </c>
      <c r="M34" s="304">
        <f t="shared" si="9"/>
        <v>24088</v>
      </c>
      <c r="N34" s="304">
        <f t="shared" si="9"/>
        <v>0</v>
      </c>
      <c r="O34" s="304">
        <f t="shared" si="9"/>
        <v>0</v>
      </c>
      <c r="P34" s="304">
        <f t="shared" si="9"/>
        <v>0</v>
      </c>
      <c r="Q34" s="304">
        <f t="shared" si="9"/>
        <v>0</v>
      </c>
      <c r="R34" s="304">
        <f t="shared" si="6"/>
        <v>82088</v>
      </c>
      <c r="S34" s="27"/>
      <c r="T34" s="28"/>
    </row>
    <row r="35" spans="2:20" s="12" customFormat="1" ht="9" customHeight="1">
      <c r="B35" s="290"/>
      <c r="C35" s="290">
        <v>613410</v>
      </c>
      <c r="D35" s="298" t="s">
        <v>236</v>
      </c>
      <c r="E35" s="304">
        <f t="shared" si="2"/>
        <v>50000</v>
      </c>
      <c r="F35" s="304">
        <f t="shared" si="1"/>
        <v>50000</v>
      </c>
      <c r="G35" s="304">
        <f>SUM(G36:G37)</f>
        <v>0</v>
      </c>
      <c r="H35" s="304">
        <f aca="true" t="shared" si="10" ref="H35:Q35">SUM(H36:H37)</f>
        <v>0</v>
      </c>
      <c r="I35" s="304">
        <f t="shared" si="10"/>
        <v>0</v>
      </c>
      <c r="J35" s="304">
        <f t="shared" si="10"/>
        <v>0</v>
      </c>
      <c r="K35" s="304">
        <f t="shared" si="10"/>
        <v>50000</v>
      </c>
      <c r="L35" s="304">
        <f t="shared" si="10"/>
        <v>0</v>
      </c>
      <c r="M35" s="304">
        <f t="shared" si="10"/>
        <v>0</v>
      </c>
      <c r="N35" s="304">
        <f t="shared" si="10"/>
        <v>0</v>
      </c>
      <c r="O35" s="304">
        <f t="shared" si="10"/>
        <v>0</v>
      </c>
      <c r="P35" s="304">
        <f t="shared" si="10"/>
        <v>0</v>
      </c>
      <c r="Q35" s="304">
        <f t="shared" si="10"/>
        <v>0</v>
      </c>
      <c r="R35" s="304">
        <f t="shared" si="6"/>
        <v>50000</v>
      </c>
      <c r="S35" s="29"/>
      <c r="T35" s="28"/>
    </row>
    <row r="36" spans="2:20" s="12" customFormat="1" ht="9" customHeight="1">
      <c r="B36" s="290">
        <v>17</v>
      </c>
      <c r="C36" s="290">
        <v>613411</v>
      </c>
      <c r="D36" s="298" t="s">
        <v>89</v>
      </c>
      <c r="E36" s="304">
        <f t="shared" si="2"/>
        <v>30000</v>
      </c>
      <c r="F36" s="304">
        <f t="shared" si="1"/>
        <v>30000</v>
      </c>
      <c r="G36" s="304"/>
      <c r="H36" s="304"/>
      <c r="I36" s="304"/>
      <c r="J36" s="304"/>
      <c r="K36" s="304">
        <v>30000</v>
      </c>
      <c r="L36" s="304"/>
      <c r="M36" s="304"/>
      <c r="N36" s="304"/>
      <c r="O36" s="304"/>
      <c r="P36" s="304"/>
      <c r="Q36" s="304"/>
      <c r="R36" s="304">
        <f t="shared" si="6"/>
        <v>30000</v>
      </c>
      <c r="S36" s="27"/>
      <c r="T36" s="28"/>
    </row>
    <row r="37" spans="2:20" s="12" customFormat="1" ht="9" customHeight="1">
      <c r="B37" s="290">
        <v>18</v>
      </c>
      <c r="C37" s="290">
        <v>613416</v>
      </c>
      <c r="D37" s="294" t="s">
        <v>90</v>
      </c>
      <c r="E37" s="304">
        <f t="shared" si="2"/>
        <v>20000</v>
      </c>
      <c r="F37" s="304">
        <f t="shared" si="1"/>
        <v>20000</v>
      </c>
      <c r="G37" s="304"/>
      <c r="H37" s="304"/>
      <c r="I37" s="304"/>
      <c r="J37" s="304"/>
      <c r="K37" s="304">
        <v>20000</v>
      </c>
      <c r="L37" s="304"/>
      <c r="M37" s="304"/>
      <c r="N37" s="304"/>
      <c r="O37" s="304"/>
      <c r="P37" s="304"/>
      <c r="Q37" s="304"/>
      <c r="R37" s="304">
        <f t="shared" si="6"/>
        <v>20000</v>
      </c>
      <c r="S37" s="27"/>
      <c r="T37" s="28"/>
    </row>
    <row r="38" spans="2:20" s="12" customFormat="1" ht="9" customHeight="1">
      <c r="B38" s="290"/>
      <c r="C38" s="290">
        <v>613480</v>
      </c>
      <c r="D38" s="298" t="s">
        <v>91</v>
      </c>
      <c r="E38" s="304">
        <f t="shared" si="2"/>
        <v>32088</v>
      </c>
      <c r="F38" s="304">
        <f t="shared" si="1"/>
        <v>32088</v>
      </c>
      <c r="G38" s="304">
        <f>SUM(G40:G42)</f>
        <v>0</v>
      </c>
      <c r="H38" s="304">
        <f aca="true" t="shared" si="11" ref="H38:Q38">SUM(H40:H42)</f>
        <v>0</v>
      </c>
      <c r="I38" s="304">
        <f t="shared" si="11"/>
        <v>0</v>
      </c>
      <c r="J38" s="304">
        <f t="shared" si="11"/>
        <v>0</v>
      </c>
      <c r="K38" s="304">
        <f>SUM(K39:K42)</f>
        <v>8000</v>
      </c>
      <c r="L38" s="304">
        <f t="shared" si="11"/>
        <v>0</v>
      </c>
      <c r="M38" s="304">
        <f t="shared" si="11"/>
        <v>24088</v>
      </c>
      <c r="N38" s="304">
        <f t="shared" si="11"/>
        <v>0</v>
      </c>
      <c r="O38" s="304">
        <f t="shared" si="11"/>
        <v>0</v>
      </c>
      <c r="P38" s="304">
        <f t="shared" si="11"/>
        <v>0</v>
      </c>
      <c r="Q38" s="304">
        <f t="shared" si="11"/>
        <v>0</v>
      </c>
      <c r="R38" s="304">
        <f t="shared" si="6"/>
        <v>32088</v>
      </c>
      <c r="S38" s="27"/>
      <c r="T38" s="28"/>
    </row>
    <row r="39" spans="2:20" s="12" customFormat="1" ht="9" customHeight="1">
      <c r="B39" s="290">
        <v>19</v>
      </c>
      <c r="C39" s="290">
        <v>613481</v>
      </c>
      <c r="D39" s="298" t="s">
        <v>381</v>
      </c>
      <c r="E39" s="304">
        <f t="shared" si="2"/>
        <v>5000</v>
      </c>
      <c r="F39" s="304">
        <f t="shared" si="1"/>
        <v>5000</v>
      </c>
      <c r="G39" s="304"/>
      <c r="H39" s="304"/>
      <c r="I39" s="304"/>
      <c r="J39" s="304"/>
      <c r="K39" s="304">
        <v>5000</v>
      </c>
      <c r="L39" s="304"/>
      <c r="M39" s="304"/>
      <c r="N39" s="304"/>
      <c r="O39" s="304"/>
      <c r="P39" s="304"/>
      <c r="Q39" s="304"/>
      <c r="R39" s="304">
        <f t="shared" si="6"/>
        <v>5000</v>
      </c>
      <c r="S39" s="27"/>
      <c r="T39" s="28"/>
    </row>
    <row r="40" spans="2:20" s="12" customFormat="1" ht="9" customHeight="1">
      <c r="B40" s="290">
        <v>20</v>
      </c>
      <c r="C40" s="290">
        <v>613482</v>
      </c>
      <c r="D40" s="294" t="s">
        <v>396</v>
      </c>
      <c r="E40" s="304">
        <f t="shared" si="2"/>
        <v>5500</v>
      </c>
      <c r="F40" s="304">
        <f t="shared" si="1"/>
        <v>5500</v>
      </c>
      <c r="G40" s="304"/>
      <c r="H40" s="304"/>
      <c r="I40" s="304"/>
      <c r="J40" s="304"/>
      <c r="K40" s="304"/>
      <c r="L40" s="304"/>
      <c r="M40" s="304">
        <v>5500</v>
      </c>
      <c r="N40" s="304"/>
      <c r="O40" s="304"/>
      <c r="P40" s="304"/>
      <c r="Q40" s="304"/>
      <c r="R40" s="304">
        <f t="shared" si="6"/>
        <v>5500</v>
      </c>
      <c r="S40" s="27"/>
      <c r="T40" s="28"/>
    </row>
    <row r="41" spans="2:20" s="12" customFormat="1" ht="9" customHeight="1">
      <c r="B41" s="290">
        <v>21</v>
      </c>
      <c r="C41" s="290">
        <v>613484</v>
      </c>
      <c r="D41" s="298" t="s">
        <v>92</v>
      </c>
      <c r="E41" s="304">
        <f t="shared" si="2"/>
        <v>3000</v>
      </c>
      <c r="F41" s="304">
        <f t="shared" si="1"/>
        <v>3000</v>
      </c>
      <c r="G41" s="304"/>
      <c r="H41" s="304"/>
      <c r="I41" s="304"/>
      <c r="J41" s="304"/>
      <c r="K41" s="304">
        <v>3000</v>
      </c>
      <c r="L41" s="304"/>
      <c r="M41" s="304"/>
      <c r="N41" s="304"/>
      <c r="O41" s="304"/>
      <c r="P41" s="304"/>
      <c r="Q41" s="304"/>
      <c r="R41" s="304">
        <f t="shared" si="6"/>
        <v>3000</v>
      </c>
      <c r="S41" s="27"/>
      <c r="T41" s="28"/>
    </row>
    <row r="42" spans="2:20" s="12" customFormat="1" ht="9" customHeight="1">
      <c r="B42" s="290">
        <v>22</v>
      </c>
      <c r="C42" s="290">
        <v>613487</v>
      </c>
      <c r="D42" s="294" t="s">
        <v>94</v>
      </c>
      <c r="E42" s="304">
        <f t="shared" si="2"/>
        <v>18588</v>
      </c>
      <c r="F42" s="304">
        <f t="shared" si="1"/>
        <v>18588</v>
      </c>
      <c r="G42" s="304"/>
      <c r="H42" s="304"/>
      <c r="I42" s="304"/>
      <c r="J42" s="304"/>
      <c r="K42" s="304"/>
      <c r="L42" s="304"/>
      <c r="M42" s="304">
        <v>18588</v>
      </c>
      <c r="N42" s="304"/>
      <c r="O42" s="304"/>
      <c r="P42" s="304"/>
      <c r="Q42" s="304"/>
      <c r="R42" s="304">
        <f t="shared" si="6"/>
        <v>18588</v>
      </c>
      <c r="S42" s="27"/>
      <c r="T42" s="28"/>
    </row>
    <row r="43" spans="2:19" s="12" customFormat="1" ht="9" customHeight="1">
      <c r="B43" s="290"/>
      <c r="C43" s="290">
        <v>613500</v>
      </c>
      <c r="D43" s="297" t="s">
        <v>79</v>
      </c>
      <c r="E43" s="304">
        <f t="shared" si="2"/>
        <v>25000</v>
      </c>
      <c r="F43" s="304">
        <f t="shared" si="1"/>
        <v>25000</v>
      </c>
      <c r="G43" s="304">
        <f aca="true" t="shared" si="12" ref="G43:Q43">SUM(G44:G45)</f>
        <v>0</v>
      </c>
      <c r="H43" s="304">
        <f t="shared" si="12"/>
        <v>0</v>
      </c>
      <c r="I43" s="304">
        <f t="shared" si="12"/>
        <v>0</v>
      </c>
      <c r="J43" s="304">
        <f t="shared" si="12"/>
        <v>0</v>
      </c>
      <c r="K43" s="304">
        <f t="shared" si="12"/>
        <v>25000</v>
      </c>
      <c r="L43" s="304">
        <f t="shared" si="12"/>
        <v>0</v>
      </c>
      <c r="M43" s="304">
        <f t="shared" si="12"/>
        <v>0</v>
      </c>
      <c r="N43" s="304">
        <f t="shared" si="12"/>
        <v>0</v>
      </c>
      <c r="O43" s="304">
        <f t="shared" si="12"/>
        <v>0</v>
      </c>
      <c r="P43" s="304">
        <f t="shared" si="12"/>
        <v>0</v>
      </c>
      <c r="Q43" s="304">
        <f t="shared" si="12"/>
        <v>0</v>
      </c>
      <c r="R43" s="304">
        <f t="shared" si="6"/>
        <v>25000</v>
      </c>
      <c r="S43" s="27"/>
    </row>
    <row r="44" spans="2:19" s="12" customFormat="1" ht="9" customHeight="1">
      <c r="B44" s="290">
        <v>23</v>
      </c>
      <c r="C44" s="290">
        <v>613510</v>
      </c>
      <c r="D44" s="294" t="s">
        <v>95</v>
      </c>
      <c r="E44" s="304">
        <f t="shared" si="2"/>
        <v>20000</v>
      </c>
      <c r="F44" s="304">
        <f t="shared" si="1"/>
        <v>20000</v>
      </c>
      <c r="G44" s="304"/>
      <c r="H44" s="304"/>
      <c r="I44" s="304"/>
      <c r="J44" s="304"/>
      <c r="K44" s="304">
        <v>20000</v>
      </c>
      <c r="L44" s="304"/>
      <c r="M44" s="304"/>
      <c r="N44" s="304"/>
      <c r="O44" s="304"/>
      <c r="P44" s="304"/>
      <c r="Q44" s="304"/>
      <c r="R44" s="304">
        <f t="shared" si="6"/>
        <v>20000</v>
      </c>
      <c r="S44" s="27"/>
    </row>
    <row r="45" spans="2:19" s="12" customFormat="1" ht="9" customHeight="1">
      <c r="B45" s="290">
        <v>24</v>
      </c>
      <c r="C45" s="290">
        <v>613520</v>
      </c>
      <c r="D45" s="294" t="s">
        <v>96</v>
      </c>
      <c r="E45" s="304">
        <f t="shared" si="2"/>
        <v>5000</v>
      </c>
      <c r="F45" s="304">
        <f t="shared" si="1"/>
        <v>5000</v>
      </c>
      <c r="G45" s="304"/>
      <c r="H45" s="304"/>
      <c r="I45" s="304"/>
      <c r="J45" s="304"/>
      <c r="K45" s="304">
        <v>5000</v>
      </c>
      <c r="L45" s="304"/>
      <c r="M45" s="304"/>
      <c r="N45" s="304"/>
      <c r="O45" s="304"/>
      <c r="P45" s="304"/>
      <c r="Q45" s="304"/>
      <c r="R45" s="304">
        <f t="shared" si="6"/>
        <v>5000</v>
      </c>
      <c r="S45" s="27"/>
    </row>
    <row r="46" spans="2:19" s="12" customFormat="1" ht="9" customHeight="1">
      <c r="B46" s="290"/>
      <c r="C46" s="290">
        <v>613700</v>
      </c>
      <c r="D46" s="297" t="s">
        <v>80</v>
      </c>
      <c r="E46" s="304">
        <f t="shared" si="2"/>
        <v>81000</v>
      </c>
      <c r="F46" s="304">
        <f t="shared" si="1"/>
        <v>81000</v>
      </c>
      <c r="G46" s="304">
        <f aca="true" t="shared" si="13" ref="G46:Q46">SUM(G47:G49)</f>
        <v>0</v>
      </c>
      <c r="H46" s="304">
        <f t="shared" si="13"/>
        <v>0</v>
      </c>
      <c r="I46" s="304">
        <f t="shared" si="13"/>
        <v>0</v>
      </c>
      <c r="J46" s="304">
        <f t="shared" si="13"/>
        <v>0</v>
      </c>
      <c r="K46" s="304">
        <f t="shared" si="13"/>
        <v>81000</v>
      </c>
      <c r="L46" s="304">
        <f t="shared" si="13"/>
        <v>0</v>
      </c>
      <c r="M46" s="304">
        <f t="shared" si="13"/>
        <v>0</v>
      </c>
      <c r="N46" s="304">
        <f t="shared" si="13"/>
        <v>0</v>
      </c>
      <c r="O46" s="304">
        <f t="shared" si="13"/>
        <v>0</v>
      </c>
      <c r="P46" s="304">
        <f t="shared" si="13"/>
        <v>0</v>
      </c>
      <c r="Q46" s="304">
        <f t="shared" si="13"/>
        <v>0</v>
      </c>
      <c r="R46" s="304">
        <f t="shared" si="6"/>
        <v>81000</v>
      </c>
      <c r="S46" s="27"/>
    </row>
    <row r="47" spans="2:21" s="12" customFormat="1" ht="9" customHeight="1">
      <c r="B47" s="290">
        <v>25</v>
      </c>
      <c r="C47" s="290">
        <v>613721</v>
      </c>
      <c r="D47" s="294" t="s">
        <v>387</v>
      </c>
      <c r="E47" s="304">
        <f t="shared" si="2"/>
        <v>20000</v>
      </c>
      <c r="F47" s="304">
        <f t="shared" si="1"/>
        <v>20000</v>
      </c>
      <c r="G47" s="304"/>
      <c r="H47" s="304"/>
      <c r="I47" s="304"/>
      <c r="J47" s="304"/>
      <c r="K47" s="304">
        <v>20000</v>
      </c>
      <c r="L47" s="304"/>
      <c r="M47" s="304"/>
      <c r="N47" s="304"/>
      <c r="O47" s="304"/>
      <c r="P47" s="304"/>
      <c r="Q47" s="304"/>
      <c r="R47" s="304">
        <f t="shared" si="6"/>
        <v>20000</v>
      </c>
      <c r="S47" s="27"/>
      <c r="T47" s="27"/>
      <c r="U47" s="28"/>
    </row>
    <row r="48" spans="2:19" s="12" customFormat="1" ht="9" customHeight="1">
      <c r="B48" s="290">
        <v>26</v>
      </c>
      <c r="C48" s="290">
        <v>613722</v>
      </c>
      <c r="D48" s="298" t="s">
        <v>98</v>
      </c>
      <c r="E48" s="304">
        <f t="shared" si="2"/>
        <v>50000</v>
      </c>
      <c r="F48" s="304">
        <f t="shared" si="1"/>
        <v>50000</v>
      </c>
      <c r="G48" s="304"/>
      <c r="H48" s="304"/>
      <c r="I48" s="304"/>
      <c r="J48" s="304"/>
      <c r="K48" s="304">
        <v>50000</v>
      </c>
      <c r="L48" s="304"/>
      <c r="M48" s="304"/>
      <c r="N48" s="304"/>
      <c r="O48" s="304"/>
      <c r="P48" s="304"/>
      <c r="Q48" s="304"/>
      <c r="R48" s="304">
        <f t="shared" si="6"/>
        <v>50000</v>
      </c>
      <c r="S48" s="27"/>
    </row>
    <row r="49" spans="2:19" s="12" customFormat="1" ht="9" customHeight="1">
      <c r="B49" s="290">
        <v>27</v>
      </c>
      <c r="C49" s="290">
        <v>613723</v>
      </c>
      <c r="D49" s="294" t="s">
        <v>97</v>
      </c>
      <c r="E49" s="304">
        <f t="shared" si="2"/>
        <v>11000</v>
      </c>
      <c r="F49" s="304">
        <f t="shared" si="1"/>
        <v>11000</v>
      </c>
      <c r="G49" s="304"/>
      <c r="H49" s="304"/>
      <c r="I49" s="304"/>
      <c r="J49" s="304"/>
      <c r="K49" s="304">
        <v>11000</v>
      </c>
      <c r="L49" s="304"/>
      <c r="M49" s="304"/>
      <c r="N49" s="304"/>
      <c r="O49" s="304"/>
      <c r="P49" s="304"/>
      <c r="Q49" s="304"/>
      <c r="R49" s="304">
        <f t="shared" si="6"/>
        <v>11000</v>
      </c>
      <c r="S49" s="27"/>
    </row>
    <row r="50" spans="2:19" s="12" customFormat="1" ht="9" customHeight="1">
      <c r="B50" s="290"/>
      <c r="C50" s="290">
        <v>613800</v>
      </c>
      <c r="D50" s="297" t="s">
        <v>81</v>
      </c>
      <c r="E50" s="304">
        <f t="shared" si="2"/>
        <v>25420</v>
      </c>
      <c r="F50" s="304">
        <f t="shared" si="1"/>
        <v>25420</v>
      </c>
      <c r="G50" s="304">
        <f aca="true" t="shared" si="14" ref="G50:Q50">SUM(G51:G54)</f>
        <v>0</v>
      </c>
      <c r="H50" s="304">
        <f t="shared" si="14"/>
        <v>5520</v>
      </c>
      <c r="I50" s="304">
        <f t="shared" si="14"/>
        <v>0</v>
      </c>
      <c r="J50" s="304">
        <f t="shared" si="14"/>
        <v>0</v>
      </c>
      <c r="K50" s="304">
        <f>+K51+K52+K53</f>
        <v>15600</v>
      </c>
      <c r="L50" s="304">
        <f t="shared" si="14"/>
        <v>0</v>
      </c>
      <c r="M50" s="304">
        <f t="shared" si="14"/>
        <v>420</v>
      </c>
      <c r="N50" s="304">
        <f t="shared" si="14"/>
        <v>3880</v>
      </c>
      <c r="O50" s="304">
        <f t="shared" si="14"/>
        <v>0</v>
      </c>
      <c r="P50" s="304">
        <f t="shared" si="14"/>
        <v>0</v>
      </c>
      <c r="Q50" s="304">
        <f t="shared" si="14"/>
        <v>0</v>
      </c>
      <c r="R50" s="304">
        <f t="shared" si="6"/>
        <v>25420</v>
      </c>
      <c r="S50" s="27"/>
    </row>
    <row r="51" spans="2:19" s="12" customFormat="1" ht="9" customHeight="1">
      <c r="B51" s="290">
        <v>28</v>
      </c>
      <c r="C51" s="290">
        <v>613811</v>
      </c>
      <c r="D51" s="294" t="s">
        <v>207</v>
      </c>
      <c r="E51" s="304">
        <f t="shared" si="2"/>
        <v>6000</v>
      </c>
      <c r="F51" s="304">
        <f t="shared" si="1"/>
        <v>6000</v>
      </c>
      <c r="G51" s="304"/>
      <c r="H51" s="304"/>
      <c r="I51" s="304"/>
      <c r="J51" s="304"/>
      <c r="K51" s="304">
        <v>6000</v>
      </c>
      <c r="L51" s="304"/>
      <c r="M51" s="304"/>
      <c r="N51" s="304"/>
      <c r="O51" s="304"/>
      <c r="P51" s="304"/>
      <c r="Q51" s="304"/>
      <c r="R51" s="304">
        <f t="shared" si="6"/>
        <v>6000</v>
      </c>
      <c r="S51" s="27"/>
    </row>
    <row r="52" spans="2:19" s="12" customFormat="1" ht="9" customHeight="1">
      <c r="B52" s="290">
        <v>29</v>
      </c>
      <c r="C52" s="290">
        <v>613813</v>
      </c>
      <c r="D52" s="294" t="s">
        <v>101</v>
      </c>
      <c r="E52" s="304">
        <f t="shared" si="2"/>
        <v>9600</v>
      </c>
      <c r="F52" s="304">
        <f t="shared" si="1"/>
        <v>9600</v>
      </c>
      <c r="G52" s="304"/>
      <c r="H52" s="304"/>
      <c r="I52" s="304"/>
      <c r="J52" s="304"/>
      <c r="K52" s="304">
        <v>9600</v>
      </c>
      <c r="L52" s="304"/>
      <c r="M52" s="304"/>
      <c r="N52" s="304"/>
      <c r="O52" s="304"/>
      <c r="P52" s="304"/>
      <c r="Q52" s="304"/>
      <c r="R52" s="304">
        <f t="shared" si="6"/>
        <v>9600</v>
      </c>
      <c r="S52" s="27"/>
    </row>
    <row r="53" spans="2:19" s="12" customFormat="1" ht="9" customHeight="1">
      <c r="B53" s="290">
        <v>30</v>
      </c>
      <c r="C53" s="290">
        <v>613814</v>
      </c>
      <c r="D53" s="294" t="s">
        <v>99</v>
      </c>
      <c r="E53" s="304">
        <f t="shared" si="2"/>
        <v>5520</v>
      </c>
      <c r="F53" s="304">
        <f t="shared" si="1"/>
        <v>5520</v>
      </c>
      <c r="G53" s="304"/>
      <c r="H53" s="304">
        <v>5520</v>
      </c>
      <c r="I53" s="304"/>
      <c r="J53" s="304"/>
      <c r="K53" s="304"/>
      <c r="L53" s="304"/>
      <c r="M53" s="304"/>
      <c r="N53" s="304"/>
      <c r="O53" s="304"/>
      <c r="P53" s="304"/>
      <c r="Q53" s="304"/>
      <c r="R53" s="304">
        <f t="shared" si="6"/>
        <v>5520</v>
      </c>
      <c r="S53" s="29"/>
    </row>
    <row r="54" spans="2:19" s="12" customFormat="1" ht="9" customHeight="1">
      <c r="B54" s="290"/>
      <c r="C54" s="290">
        <v>613821</v>
      </c>
      <c r="D54" s="294" t="s">
        <v>100</v>
      </c>
      <c r="E54" s="304">
        <f t="shared" si="2"/>
        <v>4300</v>
      </c>
      <c r="F54" s="304">
        <f t="shared" si="1"/>
        <v>4300</v>
      </c>
      <c r="G54" s="304">
        <f aca="true" t="shared" si="15" ref="G54:M54">SUM(G55:G57)</f>
        <v>0</v>
      </c>
      <c r="H54" s="304">
        <f t="shared" si="15"/>
        <v>0</v>
      </c>
      <c r="I54" s="304">
        <f t="shared" si="15"/>
        <v>0</v>
      </c>
      <c r="J54" s="304">
        <f t="shared" si="15"/>
        <v>0</v>
      </c>
      <c r="K54" s="304">
        <f t="shared" si="15"/>
        <v>0</v>
      </c>
      <c r="L54" s="304">
        <f t="shared" si="15"/>
        <v>0</v>
      </c>
      <c r="M54" s="304">
        <f t="shared" si="15"/>
        <v>420</v>
      </c>
      <c r="N54" s="304">
        <f>SUM(N55:N57)</f>
        <v>3880</v>
      </c>
      <c r="O54" s="304">
        <f>SUM(O55:O57)</f>
        <v>0</v>
      </c>
      <c r="P54" s="304">
        <f>SUM(P55:P57)</f>
        <v>0</v>
      </c>
      <c r="Q54" s="304">
        <f>SUM(Q55:Q57)</f>
        <v>0</v>
      </c>
      <c r="R54" s="304">
        <f t="shared" si="6"/>
        <v>4300</v>
      </c>
      <c r="S54" s="27"/>
    </row>
    <row r="55" spans="2:19" s="12" customFormat="1" ht="9" customHeight="1">
      <c r="B55" s="290">
        <v>31</v>
      </c>
      <c r="C55" s="290">
        <v>613821</v>
      </c>
      <c r="D55" s="294" t="s">
        <v>100</v>
      </c>
      <c r="E55" s="304">
        <f t="shared" si="2"/>
        <v>3880</v>
      </c>
      <c r="F55" s="304">
        <f t="shared" si="1"/>
        <v>3880</v>
      </c>
      <c r="G55" s="304"/>
      <c r="H55" s="304"/>
      <c r="I55" s="304"/>
      <c r="J55" s="304"/>
      <c r="K55" s="304"/>
      <c r="L55" s="304"/>
      <c r="M55" s="304"/>
      <c r="N55" s="304">
        <v>3880</v>
      </c>
      <c r="O55" s="304"/>
      <c r="P55" s="304"/>
      <c r="Q55" s="304"/>
      <c r="R55" s="304">
        <f t="shared" si="6"/>
        <v>3880</v>
      </c>
      <c r="S55" s="27"/>
    </row>
    <row r="56" spans="2:19" s="12" customFormat="1" ht="9" customHeight="1">
      <c r="B56" s="290">
        <v>32</v>
      </c>
      <c r="C56" s="290">
        <v>613822</v>
      </c>
      <c r="D56" s="294" t="s">
        <v>503</v>
      </c>
      <c r="E56" s="304">
        <f t="shared" si="2"/>
        <v>300</v>
      </c>
      <c r="F56" s="304">
        <f t="shared" si="1"/>
        <v>300</v>
      </c>
      <c r="G56" s="304"/>
      <c r="H56" s="304"/>
      <c r="I56" s="304"/>
      <c r="J56" s="304"/>
      <c r="K56" s="304"/>
      <c r="L56" s="304"/>
      <c r="M56" s="304">
        <v>300</v>
      </c>
      <c r="N56" s="304"/>
      <c r="O56" s="304"/>
      <c r="P56" s="304"/>
      <c r="Q56" s="304"/>
      <c r="R56" s="304">
        <f t="shared" si="6"/>
        <v>300</v>
      </c>
      <c r="S56" s="27"/>
    </row>
    <row r="57" spans="2:19" s="12" customFormat="1" ht="9" customHeight="1">
      <c r="B57" s="290">
        <v>33</v>
      </c>
      <c r="C57" s="290">
        <v>613823</v>
      </c>
      <c r="D57" s="294" t="s">
        <v>504</v>
      </c>
      <c r="E57" s="304">
        <f t="shared" si="2"/>
        <v>120</v>
      </c>
      <c r="F57" s="304">
        <f t="shared" si="1"/>
        <v>120</v>
      </c>
      <c r="G57" s="304"/>
      <c r="H57" s="304"/>
      <c r="I57" s="304"/>
      <c r="J57" s="304"/>
      <c r="K57" s="304"/>
      <c r="L57" s="304"/>
      <c r="M57" s="304">
        <v>120</v>
      </c>
      <c r="N57" s="304"/>
      <c r="O57" s="304"/>
      <c r="P57" s="304"/>
      <c r="Q57" s="304"/>
      <c r="R57" s="304">
        <f t="shared" si="6"/>
        <v>120</v>
      </c>
      <c r="S57" s="27"/>
    </row>
    <row r="58" spans="2:19" s="12" customFormat="1" ht="9" customHeight="1">
      <c r="B58" s="290"/>
      <c r="C58" s="290">
        <v>613900</v>
      </c>
      <c r="D58" s="297" t="s">
        <v>82</v>
      </c>
      <c r="E58" s="304">
        <f t="shared" si="2"/>
        <v>599919.64</v>
      </c>
      <c r="F58" s="304">
        <f t="shared" si="1"/>
        <v>331231.64</v>
      </c>
      <c r="G58" s="304">
        <f aca="true" t="shared" si="16" ref="G58:Q58">G59+G65+G68+G74+G75+G84+G86</f>
        <v>12664.27</v>
      </c>
      <c r="H58" s="304">
        <f t="shared" si="16"/>
        <v>12736.63</v>
      </c>
      <c r="I58" s="304">
        <f t="shared" si="16"/>
        <v>613.98</v>
      </c>
      <c r="J58" s="304">
        <f t="shared" si="16"/>
        <v>102243.54</v>
      </c>
      <c r="K58" s="304">
        <f t="shared" si="16"/>
        <v>92815.3</v>
      </c>
      <c r="L58" s="304">
        <f t="shared" si="16"/>
        <v>4111.15</v>
      </c>
      <c r="M58" s="304">
        <f t="shared" si="16"/>
        <v>85420.68</v>
      </c>
      <c r="N58" s="304">
        <f t="shared" si="16"/>
        <v>20392.77</v>
      </c>
      <c r="O58" s="304">
        <f t="shared" si="16"/>
        <v>233.32</v>
      </c>
      <c r="P58" s="304">
        <f t="shared" si="16"/>
        <v>268688</v>
      </c>
      <c r="Q58" s="304">
        <f t="shared" si="16"/>
        <v>27127.56</v>
      </c>
      <c r="R58" s="304">
        <f t="shared" si="6"/>
        <v>627047.2000000001</v>
      </c>
      <c r="S58" s="27"/>
    </row>
    <row r="59" spans="2:19" s="12" customFormat="1" ht="9" customHeight="1">
      <c r="B59" s="290"/>
      <c r="C59" s="290">
        <v>613910</v>
      </c>
      <c r="D59" s="298" t="s">
        <v>102</v>
      </c>
      <c r="E59" s="304">
        <f t="shared" si="2"/>
        <v>61500</v>
      </c>
      <c r="F59" s="304">
        <f t="shared" si="1"/>
        <v>12000</v>
      </c>
      <c r="G59" s="304">
        <f>+G60+G61+G64</f>
        <v>12000</v>
      </c>
      <c r="H59" s="304">
        <f aca="true" t="shared" si="17" ref="H59:Q59">+H60+H61+H64</f>
        <v>0</v>
      </c>
      <c r="I59" s="304">
        <f t="shared" si="17"/>
        <v>0</v>
      </c>
      <c r="J59" s="304">
        <f t="shared" si="17"/>
        <v>0</v>
      </c>
      <c r="K59" s="304">
        <f t="shared" si="17"/>
        <v>0</v>
      </c>
      <c r="L59" s="304">
        <f t="shared" si="17"/>
        <v>0</v>
      </c>
      <c r="M59" s="304">
        <f t="shared" si="17"/>
        <v>0</v>
      </c>
      <c r="N59" s="304">
        <f t="shared" si="17"/>
        <v>0</v>
      </c>
      <c r="O59" s="304">
        <f t="shared" si="17"/>
        <v>0</v>
      </c>
      <c r="P59" s="304">
        <f t="shared" si="17"/>
        <v>49500</v>
      </c>
      <c r="Q59" s="304">
        <f t="shared" si="17"/>
        <v>0</v>
      </c>
      <c r="R59" s="304">
        <f t="shared" si="6"/>
        <v>61500</v>
      </c>
      <c r="S59" s="27"/>
    </row>
    <row r="60" spans="2:19" s="12" customFormat="1" ht="9" customHeight="1">
      <c r="B60" s="290">
        <v>34</v>
      </c>
      <c r="C60" s="290">
        <v>613911</v>
      </c>
      <c r="D60" s="294" t="s">
        <v>103</v>
      </c>
      <c r="E60" s="304">
        <f t="shared" si="2"/>
        <v>22500</v>
      </c>
      <c r="F60" s="304">
        <f t="shared" si="1"/>
        <v>0</v>
      </c>
      <c r="G60" s="304"/>
      <c r="H60" s="304"/>
      <c r="I60" s="304"/>
      <c r="J60" s="304"/>
      <c r="K60" s="304"/>
      <c r="L60" s="304"/>
      <c r="M60" s="304"/>
      <c r="N60" s="304"/>
      <c r="O60" s="304"/>
      <c r="P60" s="304">
        <v>22500</v>
      </c>
      <c r="Q60" s="304"/>
      <c r="R60" s="304">
        <f t="shared" si="6"/>
        <v>22500</v>
      </c>
      <c r="S60" s="29"/>
    </row>
    <row r="61" spans="2:19" s="12" customFormat="1" ht="9" customHeight="1">
      <c r="B61" s="290">
        <v>35</v>
      </c>
      <c r="C61" s="290">
        <v>613914</v>
      </c>
      <c r="D61" s="298" t="s">
        <v>104</v>
      </c>
      <c r="E61" s="304">
        <f t="shared" si="2"/>
        <v>27000</v>
      </c>
      <c r="F61" s="304">
        <f t="shared" si="1"/>
        <v>0</v>
      </c>
      <c r="G61" s="304"/>
      <c r="H61" s="304"/>
      <c r="I61" s="304"/>
      <c r="J61" s="304"/>
      <c r="K61" s="304"/>
      <c r="L61" s="304"/>
      <c r="M61" s="304"/>
      <c r="N61" s="304"/>
      <c r="O61" s="304"/>
      <c r="P61" s="304">
        <f>SUM(P62:P63)</f>
        <v>27000</v>
      </c>
      <c r="Q61" s="304"/>
      <c r="R61" s="304">
        <f t="shared" si="6"/>
        <v>27000</v>
      </c>
      <c r="S61" s="27"/>
    </row>
    <row r="62" spans="2:19" s="12" customFormat="1" ht="9" customHeight="1">
      <c r="B62" s="290"/>
      <c r="C62" s="290"/>
      <c r="D62" s="298" t="s">
        <v>382</v>
      </c>
      <c r="E62" s="304">
        <f t="shared" si="2"/>
        <v>20000</v>
      </c>
      <c r="F62" s="304">
        <f t="shared" si="1"/>
        <v>0</v>
      </c>
      <c r="G62" s="304"/>
      <c r="H62" s="304"/>
      <c r="I62" s="304"/>
      <c r="J62" s="304"/>
      <c r="K62" s="304"/>
      <c r="L62" s="304"/>
      <c r="M62" s="304"/>
      <c r="N62" s="304"/>
      <c r="O62" s="304"/>
      <c r="P62" s="304">
        <v>20000</v>
      </c>
      <c r="Q62" s="304"/>
      <c r="R62" s="304">
        <f t="shared" si="6"/>
        <v>20000</v>
      </c>
      <c r="S62" s="27"/>
    </row>
    <row r="63" spans="2:19" s="12" customFormat="1" ht="15" customHeight="1">
      <c r="B63" s="290"/>
      <c r="C63" s="290"/>
      <c r="D63" s="294" t="s">
        <v>383</v>
      </c>
      <c r="E63" s="304">
        <f t="shared" si="2"/>
        <v>7000</v>
      </c>
      <c r="F63" s="304">
        <f t="shared" si="1"/>
        <v>0</v>
      </c>
      <c r="G63" s="304"/>
      <c r="H63" s="304"/>
      <c r="I63" s="304"/>
      <c r="J63" s="304"/>
      <c r="K63" s="304"/>
      <c r="L63" s="304"/>
      <c r="M63" s="304"/>
      <c r="N63" s="304"/>
      <c r="O63" s="304"/>
      <c r="P63" s="304">
        <v>7000</v>
      </c>
      <c r="Q63" s="304"/>
      <c r="R63" s="304">
        <f t="shared" si="6"/>
        <v>7000</v>
      </c>
      <c r="S63" s="27"/>
    </row>
    <row r="64" spans="2:19" s="12" customFormat="1" ht="9" customHeight="1">
      <c r="B64" s="290">
        <v>36</v>
      </c>
      <c r="C64" s="290">
        <v>613916</v>
      </c>
      <c r="D64" s="294" t="s">
        <v>105</v>
      </c>
      <c r="E64" s="304">
        <f t="shared" si="2"/>
        <v>12000</v>
      </c>
      <c r="F64" s="304">
        <f t="shared" si="1"/>
        <v>12000</v>
      </c>
      <c r="G64" s="304">
        <v>12000</v>
      </c>
      <c r="H64" s="304"/>
      <c r="I64" s="304"/>
      <c r="J64" s="304"/>
      <c r="K64" s="304">
        <v>0</v>
      </c>
      <c r="L64" s="304"/>
      <c r="M64" s="304"/>
      <c r="N64" s="304"/>
      <c r="O64" s="304"/>
      <c r="P64" s="304"/>
      <c r="Q64" s="304"/>
      <c r="R64" s="304">
        <f t="shared" si="6"/>
        <v>12000</v>
      </c>
      <c r="S64" s="27"/>
    </row>
    <row r="65" spans="2:19" s="12" customFormat="1" ht="9" customHeight="1">
      <c r="B65" s="290"/>
      <c r="C65" s="290">
        <v>613920</v>
      </c>
      <c r="D65" s="298" t="s">
        <v>106</v>
      </c>
      <c r="E65" s="304">
        <f t="shared" si="2"/>
        <v>15500</v>
      </c>
      <c r="F65" s="304">
        <f t="shared" si="1"/>
        <v>9500</v>
      </c>
      <c r="G65" s="304">
        <f>SUM(G66:G67)</f>
        <v>0</v>
      </c>
      <c r="H65" s="304">
        <f aca="true" t="shared" si="18" ref="H65:Q65">SUM(H66:H67)</f>
        <v>0</v>
      </c>
      <c r="I65" s="304">
        <f t="shared" si="18"/>
        <v>0</v>
      </c>
      <c r="J65" s="304">
        <f t="shared" si="18"/>
        <v>0</v>
      </c>
      <c r="K65" s="304">
        <f t="shared" si="18"/>
        <v>9500</v>
      </c>
      <c r="L65" s="304">
        <f t="shared" si="18"/>
        <v>0</v>
      </c>
      <c r="M65" s="304">
        <f t="shared" si="18"/>
        <v>0</v>
      </c>
      <c r="N65" s="304">
        <f t="shared" si="18"/>
        <v>0</v>
      </c>
      <c r="O65" s="304">
        <f t="shared" si="18"/>
        <v>0</v>
      </c>
      <c r="P65" s="304">
        <f t="shared" si="18"/>
        <v>6000</v>
      </c>
      <c r="Q65" s="304">
        <f t="shared" si="18"/>
        <v>0</v>
      </c>
      <c r="R65" s="304">
        <f t="shared" si="6"/>
        <v>15500</v>
      </c>
      <c r="S65" s="27"/>
    </row>
    <row r="66" spans="2:19" s="12" customFormat="1" ht="9" customHeight="1">
      <c r="B66" s="290">
        <v>37</v>
      </c>
      <c r="C66" s="290">
        <v>613922</v>
      </c>
      <c r="D66" s="294" t="s">
        <v>107</v>
      </c>
      <c r="E66" s="304">
        <f t="shared" si="2"/>
        <v>9500</v>
      </c>
      <c r="F66" s="304">
        <f t="shared" si="1"/>
        <v>9500</v>
      </c>
      <c r="G66" s="304"/>
      <c r="H66" s="304"/>
      <c r="I66" s="304"/>
      <c r="J66" s="304"/>
      <c r="K66" s="304">
        <v>9500</v>
      </c>
      <c r="L66" s="304"/>
      <c r="M66" s="304"/>
      <c r="N66" s="304"/>
      <c r="O66" s="304"/>
      <c r="P66" s="304"/>
      <c r="Q66" s="304"/>
      <c r="R66" s="304">
        <f t="shared" si="6"/>
        <v>9500</v>
      </c>
      <c r="S66" s="27"/>
    </row>
    <row r="67" spans="2:19" s="12" customFormat="1" ht="9" customHeight="1">
      <c r="B67" s="290">
        <v>38</v>
      </c>
      <c r="C67" s="290">
        <v>613923</v>
      </c>
      <c r="D67" s="294" t="s">
        <v>108</v>
      </c>
      <c r="E67" s="304">
        <f t="shared" si="2"/>
        <v>6000</v>
      </c>
      <c r="F67" s="304">
        <f t="shared" si="1"/>
        <v>0</v>
      </c>
      <c r="G67" s="304"/>
      <c r="H67" s="304"/>
      <c r="I67" s="304"/>
      <c r="J67" s="304"/>
      <c r="K67" s="304"/>
      <c r="L67" s="304"/>
      <c r="M67" s="304"/>
      <c r="N67" s="304"/>
      <c r="O67" s="304"/>
      <c r="P67" s="304">
        <v>6000</v>
      </c>
      <c r="Q67" s="304"/>
      <c r="R67" s="304">
        <f t="shared" si="6"/>
        <v>6000</v>
      </c>
      <c r="S67" s="27"/>
    </row>
    <row r="68" spans="2:19" s="12" customFormat="1" ht="9" customHeight="1">
      <c r="B68" s="290"/>
      <c r="C68" s="290">
        <v>613930</v>
      </c>
      <c r="D68" s="298" t="s">
        <v>109</v>
      </c>
      <c r="E68" s="304">
        <f t="shared" si="2"/>
        <v>59797.2</v>
      </c>
      <c r="F68" s="304">
        <f t="shared" si="1"/>
        <v>58297.2</v>
      </c>
      <c r="G68" s="304">
        <f aca="true" t="shared" si="19" ref="G68:Q68">SUM(G69:G73)</f>
        <v>0</v>
      </c>
      <c r="H68" s="304">
        <f t="shared" si="19"/>
        <v>12000</v>
      </c>
      <c r="I68" s="304">
        <f t="shared" si="19"/>
        <v>0</v>
      </c>
      <c r="J68" s="304">
        <f t="shared" si="19"/>
        <v>0</v>
      </c>
      <c r="K68" s="304">
        <f t="shared" si="19"/>
        <v>22810</v>
      </c>
      <c r="L68" s="304">
        <f t="shared" si="19"/>
        <v>3500</v>
      </c>
      <c r="M68" s="304">
        <f t="shared" si="19"/>
        <v>0</v>
      </c>
      <c r="N68" s="304">
        <f t="shared" si="19"/>
        <v>19987.2</v>
      </c>
      <c r="O68" s="304">
        <f t="shared" si="19"/>
        <v>0</v>
      </c>
      <c r="P68" s="304">
        <f t="shared" si="19"/>
        <v>1500</v>
      </c>
      <c r="Q68" s="304">
        <f t="shared" si="19"/>
        <v>12000</v>
      </c>
      <c r="R68" s="304">
        <f t="shared" si="6"/>
        <v>71797.2</v>
      </c>
      <c r="S68" s="27"/>
    </row>
    <row r="69" spans="2:19" s="12" customFormat="1" ht="9" customHeight="1">
      <c r="B69" s="290">
        <v>39</v>
      </c>
      <c r="C69" s="290">
        <v>613931</v>
      </c>
      <c r="D69" s="294" t="s">
        <v>309</v>
      </c>
      <c r="E69" s="304">
        <f t="shared" si="2"/>
        <v>7100</v>
      </c>
      <c r="F69" s="304">
        <f t="shared" si="1"/>
        <v>7100</v>
      </c>
      <c r="G69" s="304"/>
      <c r="H69" s="304"/>
      <c r="I69" s="304"/>
      <c r="J69" s="304"/>
      <c r="K69" s="304">
        <v>0</v>
      </c>
      <c r="L69" s="304"/>
      <c r="M69" s="304"/>
      <c r="N69" s="304">
        <v>7100</v>
      </c>
      <c r="O69" s="304"/>
      <c r="P69" s="304"/>
      <c r="Q69" s="304"/>
      <c r="R69" s="304">
        <f t="shared" si="6"/>
        <v>7100</v>
      </c>
      <c r="S69" s="27"/>
    </row>
    <row r="70" spans="2:19" s="12" customFormat="1" ht="9" customHeight="1">
      <c r="B70" s="290">
        <v>40</v>
      </c>
      <c r="C70" s="290">
        <v>613932</v>
      </c>
      <c r="D70" s="298" t="s">
        <v>110</v>
      </c>
      <c r="E70" s="304">
        <f t="shared" si="2"/>
        <v>0</v>
      </c>
      <c r="F70" s="304">
        <f t="shared" si="1"/>
        <v>0</v>
      </c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>
        <v>12000</v>
      </c>
      <c r="R70" s="304">
        <f t="shared" si="6"/>
        <v>12000</v>
      </c>
      <c r="S70" s="27"/>
    </row>
    <row r="71" spans="2:18" s="28" customFormat="1" ht="9" customHeight="1">
      <c r="B71" s="290">
        <v>41</v>
      </c>
      <c r="C71" s="290">
        <v>613934</v>
      </c>
      <c r="D71" s="294" t="s">
        <v>408</v>
      </c>
      <c r="E71" s="304">
        <f t="shared" si="2"/>
        <v>22500</v>
      </c>
      <c r="F71" s="304">
        <f t="shared" si="1"/>
        <v>22500</v>
      </c>
      <c r="G71" s="304"/>
      <c r="H71" s="304">
        <v>12000</v>
      </c>
      <c r="I71" s="304"/>
      <c r="J71" s="304"/>
      <c r="K71" s="304">
        <v>9500</v>
      </c>
      <c r="L71" s="304">
        <v>1000</v>
      </c>
      <c r="M71" s="304"/>
      <c r="N71" s="304"/>
      <c r="O71" s="304"/>
      <c r="P71" s="304"/>
      <c r="Q71" s="304"/>
      <c r="R71" s="304">
        <f t="shared" si="6"/>
        <v>22500</v>
      </c>
    </row>
    <row r="72" spans="2:19" s="25" customFormat="1" ht="9" customHeight="1">
      <c r="B72" s="290">
        <v>42</v>
      </c>
      <c r="C72" s="290">
        <v>613939</v>
      </c>
      <c r="D72" s="294" t="s">
        <v>113</v>
      </c>
      <c r="E72" s="304">
        <f t="shared" si="2"/>
        <v>1500</v>
      </c>
      <c r="F72" s="304">
        <f t="shared" si="1"/>
        <v>0</v>
      </c>
      <c r="G72" s="304"/>
      <c r="H72" s="304"/>
      <c r="I72" s="304"/>
      <c r="J72" s="304"/>
      <c r="K72" s="304"/>
      <c r="L72" s="304"/>
      <c r="M72" s="304"/>
      <c r="N72" s="304"/>
      <c r="O72" s="304"/>
      <c r="P72" s="304">
        <v>1500</v>
      </c>
      <c r="Q72" s="304"/>
      <c r="R72" s="304">
        <f t="shared" si="6"/>
        <v>1500</v>
      </c>
      <c r="S72" s="23"/>
    </row>
    <row r="73" spans="2:19" s="12" customFormat="1" ht="9" customHeight="1">
      <c r="B73" s="290">
        <v>43</v>
      </c>
      <c r="C73" s="290">
        <v>613939</v>
      </c>
      <c r="D73" s="294" t="s">
        <v>200</v>
      </c>
      <c r="E73" s="304">
        <f t="shared" si="2"/>
        <v>28697.2</v>
      </c>
      <c r="F73" s="304">
        <f t="shared" si="1"/>
        <v>28697.2</v>
      </c>
      <c r="G73" s="304"/>
      <c r="H73" s="304"/>
      <c r="I73" s="304"/>
      <c r="J73" s="304"/>
      <c r="K73" s="304">
        <v>13310</v>
      </c>
      <c r="L73" s="304">
        <v>2500</v>
      </c>
      <c r="M73" s="304"/>
      <c r="N73" s="304">
        <v>12887.2</v>
      </c>
      <c r="O73" s="304"/>
      <c r="P73" s="304"/>
      <c r="Q73" s="304"/>
      <c r="R73" s="304">
        <f t="shared" si="6"/>
        <v>28697.2</v>
      </c>
      <c r="S73" s="27"/>
    </row>
    <row r="74" spans="2:20" s="12" customFormat="1" ht="9" customHeight="1">
      <c r="B74" s="290">
        <v>44</v>
      </c>
      <c r="C74" s="290">
        <v>613960</v>
      </c>
      <c r="D74" s="298" t="s">
        <v>111</v>
      </c>
      <c r="E74" s="304">
        <f t="shared" si="2"/>
        <v>0</v>
      </c>
      <c r="F74" s="304">
        <f t="shared" si="1"/>
        <v>0</v>
      </c>
      <c r="G74" s="304"/>
      <c r="H74" s="304"/>
      <c r="I74" s="304"/>
      <c r="J74" s="304"/>
      <c r="K74" s="304">
        <v>0</v>
      </c>
      <c r="L74" s="304"/>
      <c r="M74" s="304"/>
      <c r="N74" s="304"/>
      <c r="O74" s="304"/>
      <c r="P74" s="304"/>
      <c r="Q74" s="304">
        <v>15000</v>
      </c>
      <c r="R74" s="304">
        <f t="shared" si="6"/>
        <v>15000</v>
      </c>
      <c r="S74" s="27"/>
      <c r="T74" s="11"/>
    </row>
    <row r="75" spans="2:19" s="12" customFormat="1" ht="9" customHeight="1">
      <c r="B75" s="290"/>
      <c r="C75" s="290">
        <v>613970</v>
      </c>
      <c r="D75" s="294" t="s">
        <v>112</v>
      </c>
      <c r="E75" s="304">
        <f t="shared" si="2"/>
        <v>396450</v>
      </c>
      <c r="F75" s="304">
        <f t="shared" si="1"/>
        <v>190450</v>
      </c>
      <c r="G75" s="304">
        <f>SUM(G76:G83)</f>
        <v>0</v>
      </c>
      <c r="H75" s="304">
        <f aca="true" t="shared" si="20" ref="H75:Q75">SUM(H76:H83)</f>
        <v>0</v>
      </c>
      <c r="I75" s="304">
        <f t="shared" si="20"/>
        <v>0</v>
      </c>
      <c r="J75" s="304">
        <f t="shared" si="20"/>
        <v>101500</v>
      </c>
      <c r="K75" s="304">
        <f t="shared" si="20"/>
        <v>23950</v>
      </c>
      <c r="L75" s="304">
        <f t="shared" si="20"/>
        <v>0</v>
      </c>
      <c r="M75" s="304">
        <f t="shared" si="20"/>
        <v>65000</v>
      </c>
      <c r="N75" s="304">
        <f t="shared" si="20"/>
        <v>0</v>
      </c>
      <c r="O75" s="304">
        <f t="shared" si="20"/>
        <v>0</v>
      </c>
      <c r="P75" s="304">
        <f t="shared" si="20"/>
        <v>206000</v>
      </c>
      <c r="Q75" s="304">
        <f t="shared" si="20"/>
        <v>0</v>
      </c>
      <c r="R75" s="304">
        <f t="shared" si="6"/>
        <v>396450</v>
      </c>
      <c r="S75" s="27"/>
    </row>
    <row r="76" spans="2:19" s="12" customFormat="1" ht="9" customHeight="1">
      <c r="B76" s="290">
        <v>45</v>
      </c>
      <c r="C76" s="290">
        <v>613973</v>
      </c>
      <c r="D76" s="294" t="s">
        <v>114</v>
      </c>
      <c r="E76" s="304">
        <f t="shared" si="2"/>
        <v>40000</v>
      </c>
      <c r="F76" s="304">
        <f t="shared" si="1"/>
        <v>0</v>
      </c>
      <c r="G76" s="304"/>
      <c r="H76" s="304"/>
      <c r="I76" s="304"/>
      <c r="J76" s="304"/>
      <c r="K76" s="304"/>
      <c r="L76" s="304"/>
      <c r="M76" s="304"/>
      <c r="N76" s="304"/>
      <c r="O76" s="304"/>
      <c r="P76" s="304">
        <v>40000</v>
      </c>
      <c r="Q76" s="304"/>
      <c r="R76" s="304">
        <f t="shared" si="6"/>
        <v>40000</v>
      </c>
      <c r="S76" s="27"/>
    </row>
    <row r="77" spans="2:19" s="12" customFormat="1" ht="9" customHeight="1">
      <c r="B77" s="290">
        <v>46</v>
      </c>
      <c r="C77" s="290">
        <v>613974</v>
      </c>
      <c r="D77" s="294" t="s">
        <v>115</v>
      </c>
      <c r="E77" s="304">
        <f t="shared" si="2"/>
        <v>20000</v>
      </c>
      <c r="F77" s="304">
        <f t="shared" si="1"/>
        <v>0</v>
      </c>
      <c r="G77" s="304"/>
      <c r="H77" s="304"/>
      <c r="I77" s="304"/>
      <c r="J77" s="304"/>
      <c r="K77" s="304"/>
      <c r="L77" s="304"/>
      <c r="M77" s="304"/>
      <c r="N77" s="304"/>
      <c r="O77" s="304"/>
      <c r="P77" s="304">
        <v>20000</v>
      </c>
      <c r="Q77" s="304"/>
      <c r="R77" s="304">
        <f t="shared" si="6"/>
        <v>20000</v>
      </c>
      <c r="S77" s="27"/>
    </row>
    <row r="78" spans="2:19" s="12" customFormat="1" ht="9" customHeight="1">
      <c r="B78" s="290">
        <v>47</v>
      </c>
      <c r="C78" s="290">
        <v>613974</v>
      </c>
      <c r="D78" s="294" t="s">
        <v>116</v>
      </c>
      <c r="E78" s="304">
        <f t="shared" si="2"/>
        <v>5000</v>
      </c>
      <c r="F78" s="304">
        <f aca="true" t="shared" si="21" ref="F78:F147">SUM(G78:O78)</f>
        <v>0</v>
      </c>
      <c r="G78" s="304"/>
      <c r="H78" s="304"/>
      <c r="I78" s="304"/>
      <c r="J78" s="304"/>
      <c r="K78" s="304"/>
      <c r="L78" s="304"/>
      <c r="M78" s="304"/>
      <c r="N78" s="304"/>
      <c r="O78" s="304"/>
      <c r="P78" s="304">
        <v>5000</v>
      </c>
      <c r="Q78" s="304"/>
      <c r="R78" s="304">
        <f t="shared" si="6"/>
        <v>5000</v>
      </c>
      <c r="S78" s="27"/>
    </row>
    <row r="79" spans="2:19" s="12" customFormat="1" ht="9" customHeight="1">
      <c r="B79" s="290">
        <v>48</v>
      </c>
      <c r="C79" s="290">
        <v>613974</v>
      </c>
      <c r="D79" s="294" t="s">
        <v>359</v>
      </c>
      <c r="E79" s="304">
        <f t="shared" si="2"/>
        <v>101500</v>
      </c>
      <c r="F79" s="304">
        <f t="shared" si="21"/>
        <v>101500</v>
      </c>
      <c r="G79" s="304"/>
      <c r="H79" s="304"/>
      <c r="I79" s="304"/>
      <c r="J79" s="304">
        <v>101500</v>
      </c>
      <c r="K79" s="304"/>
      <c r="L79" s="304"/>
      <c r="M79" s="304"/>
      <c r="N79" s="304"/>
      <c r="O79" s="304"/>
      <c r="P79" s="304"/>
      <c r="Q79" s="304"/>
      <c r="R79" s="304">
        <f t="shared" si="6"/>
        <v>101500</v>
      </c>
      <c r="S79" s="27"/>
    </row>
    <row r="80" spans="2:19" s="12" customFormat="1" ht="9" customHeight="1">
      <c r="B80" s="290">
        <v>49</v>
      </c>
      <c r="C80" s="290">
        <v>613974</v>
      </c>
      <c r="D80" s="294" t="s">
        <v>117</v>
      </c>
      <c r="E80" s="304">
        <f t="shared" si="2"/>
        <v>65000</v>
      </c>
      <c r="F80" s="304">
        <f t="shared" si="21"/>
        <v>65000</v>
      </c>
      <c r="G80" s="304"/>
      <c r="H80" s="304"/>
      <c r="I80" s="304"/>
      <c r="J80" s="304"/>
      <c r="K80" s="304"/>
      <c r="L80" s="304"/>
      <c r="M80" s="304">
        <v>65000</v>
      </c>
      <c r="N80" s="304"/>
      <c r="O80" s="304"/>
      <c r="P80" s="304"/>
      <c r="Q80" s="304"/>
      <c r="R80" s="304">
        <f t="shared" si="6"/>
        <v>65000</v>
      </c>
      <c r="S80" s="27"/>
    </row>
    <row r="81" spans="2:19" s="12" customFormat="1" ht="9" customHeight="1">
      <c r="B81" s="290">
        <v>50</v>
      </c>
      <c r="C81" s="290">
        <v>613974</v>
      </c>
      <c r="D81" s="294" t="s">
        <v>118</v>
      </c>
      <c r="E81" s="304">
        <f t="shared" si="2"/>
        <v>23950</v>
      </c>
      <c r="F81" s="304">
        <f t="shared" si="21"/>
        <v>23950</v>
      </c>
      <c r="G81" s="304"/>
      <c r="H81" s="304"/>
      <c r="I81" s="304"/>
      <c r="J81" s="304"/>
      <c r="K81" s="304">
        <v>23950</v>
      </c>
      <c r="L81" s="304"/>
      <c r="M81" s="304"/>
      <c r="N81" s="304"/>
      <c r="O81" s="304"/>
      <c r="P81" s="304"/>
      <c r="Q81" s="304"/>
      <c r="R81" s="304">
        <f t="shared" si="6"/>
        <v>23950</v>
      </c>
      <c r="S81" s="27"/>
    </row>
    <row r="82" spans="2:20" s="12" customFormat="1" ht="9" customHeight="1">
      <c r="B82" s="290">
        <v>51</v>
      </c>
      <c r="C82" s="290">
        <v>613975</v>
      </c>
      <c r="D82" s="294" t="s">
        <v>119</v>
      </c>
      <c r="E82" s="304">
        <f aca="true" t="shared" si="22" ref="E82:E151">P82+F82</f>
        <v>129000</v>
      </c>
      <c r="F82" s="304">
        <f t="shared" si="21"/>
        <v>0</v>
      </c>
      <c r="G82" s="304"/>
      <c r="H82" s="304"/>
      <c r="I82" s="304"/>
      <c r="J82" s="304"/>
      <c r="K82" s="304"/>
      <c r="L82" s="304"/>
      <c r="M82" s="304"/>
      <c r="N82" s="304"/>
      <c r="O82" s="304"/>
      <c r="P82" s="304">
        <v>129000</v>
      </c>
      <c r="Q82" s="304"/>
      <c r="R82" s="304">
        <f t="shared" si="6"/>
        <v>129000</v>
      </c>
      <c r="S82" s="27"/>
      <c r="T82" s="30"/>
    </row>
    <row r="83" spans="2:19" s="12" customFormat="1" ht="9" customHeight="1">
      <c r="B83" s="290">
        <v>52</v>
      </c>
      <c r="C83" s="290">
        <v>613976</v>
      </c>
      <c r="D83" s="294" t="s">
        <v>120</v>
      </c>
      <c r="E83" s="304">
        <f t="shared" si="22"/>
        <v>12000</v>
      </c>
      <c r="F83" s="304">
        <f t="shared" si="21"/>
        <v>0</v>
      </c>
      <c r="G83" s="304"/>
      <c r="H83" s="304"/>
      <c r="I83" s="304"/>
      <c r="J83" s="304"/>
      <c r="K83" s="304"/>
      <c r="L83" s="304"/>
      <c r="M83" s="304"/>
      <c r="N83" s="304"/>
      <c r="O83" s="304"/>
      <c r="P83" s="304">
        <v>12000</v>
      </c>
      <c r="Q83" s="304"/>
      <c r="R83" s="304">
        <f t="shared" si="6"/>
        <v>12000</v>
      </c>
      <c r="S83" s="27"/>
    </row>
    <row r="84" spans="2:19" s="12" customFormat="1" ht="9" customHeight="1">
      <c r="B84" s="290"/>
      <c r="C84" s="290">
        <v>613980</v>
      </c>
      <c r="D84" s="294" t="s">
        <v>121</v>
      </c>
      <c r="E84" s="304">
        <f t="shared" si="22"/>
        <v>6872.44</v>
      </c>
      <c r="F84" s="304">
        <f t="shared" si="21"/>
        <v>5984.44</v>
      </c>
      <c r="G84" s="304">
        <f aca="true" t="shared" si="23" ref="G84:Q84">SUM(G85:G85)</f>
        <v>664.27</v>
      </c>
      <c r="H84" s="304">
        <f t="shared" si="23"/>
        <v>736.63</v>
      </c>
      <c r="I84" s="304">
        <f t="shared" si="23"/>
        <v>613.98</v>
      </c>
      <c r="J84" s="304">
        <f t="shared" si="23"/>
        <v>743.54</v>
      </c>
      <c r="K84" s="304">
        <f t="shared" si="23"/>
        <v>1555.3</v>
      </c>
      <c r="L84" s="304">
        <f t="shared" si="23"/>
        <v>611.15</v>
      </c>
      <c r="M84" s="304">
        <f t="shared" si="23"/>
        <v>420.68</v>
      </c>
      <c r="N84" s="304">
        <f t="shared" si="23"/>
        <v>405.57</v>
      </c>
      <c r="O84" s="304">
        <f t="shared" si="23"/>
        <v>233.32</v>
      </c>
      <c r="P84" s="304">
        <f t="shared" si="23"/>
        <v>888</v>
      </c>
      <c r="Q84" s="304">
        <f t="shared" si="23"/>
        <v>127.56</v>
      </c>
      <c r="R84" s="304">
        <f t="shared" si="6"/>
        <v>7000</v>
      </c>
      <c r="S84" s="27"/>
    </row>
    <row r="85" spans="2:19" s="12" customFormat="1" ht="10.5" customHeight="1">
      <c r="B85" s="290">
        <v>53</v>
      </c>
      <c r="C85" s="290">
        <v>613983</v>
      </c>
      <c r="D85" s="294" t="s">
        <v>122</v>
      </c>
      <c r="E85" s="304">
        <f t="shared" si="22"/>
        <v>6872.44</v>
      </c>
      <c r="F85" s="304">
        <f t="shared" si="21"/>
        <v>5984.44</v>
      </c>
      <c r="G85" s="304">
        <v>664.27</v>
      </c>
      <c r="H85" s="304">
        <v>736.63</v>
      </c>
      <c r="I85" s="304">
        <v>613.98</v>
      </c>
      <c r="J85" s="304">
        <v>743.54</v>
      </c>
      <c r="K85" s="304">
        <v>1555.3</v>
      </c>
      <c r="L85" s="304">
        <v>611.15</v>
      </c>
      <c r="M85" s="304">
        <v>420.68</v>
      </c>
      <c r="N85" s="304">
        <v>405.57</v>
      </c>
      <c r="O85" s="304">
        <v>233.32</v>
      </c>
      <c r="P85" s="304">
        <v>888</v>
      </c>
      <c r="Q85" s="304">
        <v>127.56</v>
      </c>
      <c r="R85" s="304">
        <f t="shared" si="6"/>
        <v>7000</v>
      </c>
      <c r="S85" s="27"/>
    </row>
    <row r="86" spans="2:19" s="12" customFormat="1" ht="9" customHeight="1">
      <c r="B86" s="290"/>
      <c r="C86" s="290">
        <v>613990</v>
      </c>
      <c r="D86" s="294" t="s">
        <v>123</v>
      </c>
      <c r="E86" s="304">
        <f t="shared" si="22"/>
        <v>59800</v>
      </c>
      <c r="F86" s="304">
        <f t="shared" si="21"/>
        <v>55000</v>
      </c>
      <c r="G86" s="304">
        <f>SUM(G87:G90)</f>
        <v>0</v>
      </c>
      <c r="H86" s="304">
        <f>SUM(H87:H90)</f>
        <v>0</v>
      </c>
      <c r="I86" s="304">
        <f>SUM(I87:I90)</f>
        <v>0</v>
      </c>
      <c r="J86" s="304">
        <f>SUM(J87:J90)</f>
        <v>0</v>
      </c>
      <c r="K86" s="304">
        <f>SUM(K87:K90)</f>
        <v>35000</v>
      </c>
      <c r="L86" s="304">
        <f aca="true" t="shared" si="24" ref="L86:Q86">SUM(L87:L90)</f>
        <v>0</v>
      </c>
      <c r="M86" s="304">
        <f t="shared" si="24"/>
        <v>20000</v>
      </c>
      <c r="N86" s="304">
        <f t="shared" si="24"/>
        <v>0</v>
      </c>
      <c r="O86" s="304">
        <f t="shared" si="24"/>
        <v>0</v>
      </c>
      <c r="P86" s="304">
        <f t="shared" si="24"/>
        <v>4800</v>
      </c>
      <c r="Q86" s="304">
        <f t="shared" si="24"/>
        <v>0</v>
      </c>
      <c r="R86" s="304">
        <f t="shared" si="6"/>
        <v>59800</v>
      </c>
      <c r="S86" s="27"/>
    </row>
    <row r="87" spans="2:20" s="12" customFormat="1" ht="9" customHeight="1">
      <c r="B87" s="290">
        <v>54</v>
      </c>
      <c r="C87" s="290">
        <v>613991</v>
      </c>
      <c r="D87" s="294" t="s">
        <v>124</v>
      </c>
      <c r="E87" s="304">
        <f t="shared" si="22"/>
        <v>5000</v>
      </c>
      <c r="F87" s="304">
        <f t="shared" si="21"/>
        <v>5000</v>
      </c>
      <c r="G87" s="304"/>
      <c r="H87" s="304"/>
      <c r="I87" s="304"/>
      <c r="J87" s="304"/>
      <c r="K87" s="304">
        <v>5000</v>
      </c>
      <c r="L87" s="304"/>
      <c r="M87" s="304"/>
      <c r="N87" s="304"/>
      <c r="O87" s="304"/>
      <c r="P87" s="304"/>
      <c r="Q87" s="304"/>
      <c r="R87" s="304">
        <f t="shared" si="6"/>
        <v>5000</v>
      </c>
      <c r="S87" s="27"/>
      <c r="T87" s="27"/>
    </row>
    <row r="88" spans="2:19" s="12" customFormat="1" ht="9" customHeight="1">
      <c r="B88" s="290">
        <v>55</v>
      </c>
      <c r="C88" s="290">
        <v>613992</v>
      </c>
      <c r="D88" s="295" t="s">
        <v>125</v>
      </c>
      <c r="E88" s="304">
        <f t="shared" si="22"/>
        <v>4800</v>
      </c>
      <c r="F88" s="304">
        <f t="shared" si="21"/>
        <v>0</v>
      </c>
      <c r="G88" s="304"/>
      <c r="H88" s="304"/>
      <c r="I88" s="304"/>
      <c r="J88" s="304"/>
      <c r="K88" s="304"/>
      <c r="L88" s="304"/>
      <c r="M88" s="304"/>
      <c r="N88" s="304"/>
      <c r="O88" s="304"/>
      <c r="P88" s="304">
        <v>4800</v>
      </c>
      <c r="Q88" s="304"/>
      <c r="R88" s="304">
        <f t="shared" si="6"/>
        <v>4800</v>
      </c>
      <c r="S88" s="27"/>
    </row>
    <row r="89" spans="2:19" s="12" customFormat="1" ht="9" customHeight="1">
      <c r="B89" s="290">
        <v>56</v>
      </c>
      <c r="C89" s="290">
        <v>613995</v>
      </c>
      <c r="D89" s="295" t="s">
        <v>407</v>
      </c>
      <c r="E89" s="304">
        <f t="shared" si="22"/>
        <v>20000</v>
      </c>
      <c r="F89" s="304">
        <f t="shared" si="21"/>
        <v>20000</v>
      </c>
      <c r="G89" s="304"/>
      <c r="H89" s="304"/>
      <c r="I89" s="304"/>
      <c r="J89" s="304"/>
      <c r="K89" s="304"/>
      <c r="L89" s="304"/>
      <c r="M89" s="304">
        <v>20000</v>
      </c>
      <c r="N89" s="304"/>
      <c r="O89" s="304"/>
      <c r="P89" s="304"/>
      <c r="Q89" s="304"/>
      <c r="R89" s="304">
        <f t="shared" si="6"/>
        <v>20000</v>
      </c>
      <c r="S89" s="27"/>
    </row>
    <row r="90" spans="2:19" s="12" customFormat="1" ht="9" customHeight="1">
      <c r="B90" s="290">
        <v>57</v>
      </c>
      <c r="C90" s="290">
        <v>613995</v>
      </c>
      <c r="D90" s="295" t="s">
        <v>414</v>
      </c>
      <c r="E90" s="304">
        <f t="shared" si="22"/>
        <v>30000</v>
      </c>
      <c r="F90" s="304">
        <f t="shared" si="21"/>
        <v>30000</v>
      </c>
      <c r="G90" s="304"/>
      <c r="H90" s="304"/>
      <c r="I90" s="304"/>
      <c r="J90" s="304"/>
      <c r="K90" s="304">
        <v>30000</v>
      </c>
      <c r="L90" s="304"/>
      <c r="M90" s="304"/>
      <c r="N90" s="304"/>
      <c r="O90" s="304"/>
      <c r="P90" s="304"/>
      <c r="Q90" s="304"/>
      <c r="R90" s="304">
        <f t="shared" si="6"/>
        <v>30000</v>
      </c>
      <c r="S90" s="27"/>
    </row>
    <row r="91" spans="2:19" s="25" customFormat="1" ht="9" customHeight="1">
      <c r="B91" s="290"/>
      <c r="C91" s="19">
        <v>614000</v>
      </c>
      <c r="D91" s="296" t="s">
        <v>158</v>
      </c>
      <c r="E91" s="304">
        <f t="shared" si="22"/>
        <v>2841394</v>
      </c>
      <c r="F91" s="305">
        <f t="shared" si="21"/>
        <v>2657994</v>
      </c>
      <c r="G91" s="305">
        <f aca="true" t="shared" si="25" ref="G91:Q91">G92+G98+G117+G136+G140+G151</f>
        <v>1480750</v>
      </c>
      <c r="H91" s="305">
        <f t="shared" si="25"/>
        <v>0</v>
      </c>
      <c r="I91" s="305">
        <f t="shared" si="25"/>
        <v>340500</v>
      </c>
      <c r="J91" s="305">
        <f t="shared" si="25"/>
        <v>165000</v>
      </c>
      <c r="K91" s="305">
        <f t="shared" si="25"/>
        <v>440000</v>
      </c>
      <c r="L91" s="305">
        <f t="shared" si="25"/>
        <v>95000</v>
      </c>
      <c r="M91" s="305">
        <f t="shared" si="25"/>
        <v>126744</v>
      </c>
      <c r="N91" s="305">
        <f t="shared" si="25"/>
        <v>0</v>
      </c>
      <c r="O91" s="305">
        <f t="shared" si="25"/>
        <v>10000</v>
      </c>
      <c r="P91" s="305">
        <f t="shared" si="25"/>
        <v>183400</v>
      </c>
      <c r="Q91" s="305">
        <f t="shared" si="25"/>
        <v>52500</v>
      </c>
      <c r="R91" s="305">
        <f aca="true" t="shared" si="26" ref="R91:R158">E91+Q91</f>
        <v>2893894</v>
      </c>
      <c r="S91" s="31"/>
    </row>
    <row r="92" spans="2:19" s="12" customFormat="1" ht="9" customHeight="1">
      <c r="B92" s="290"/>
      <c r="C92" s="290">
        <v>614100</v>
      </c>
      <c r="D92" s="297" t="s">
        <v>30</v>
      </c>
      <c r="E92" s="304">
        <f t="shared" si="22"/>
        <v>182000</v>
      </c>
      <c r="F92" s="304">
        <f t="shared" si="21"/>
        <v>165000</v>
      </c>
      <c r="G92" s="304">
        <f aca="true" t="shared" si="27" ref="G92:Q92">G97+G93</f>
        <v>0</v>
      </c>
      <c r="H92" s="304">
        <f t="shared" si="27"/>
        <v>0</v>
      </c>
      <c r="I92" s="304">
        <f t="shared" si="27"/>
        <v>0</v>
      </c>
      <c r="J92" s="304">
        <f t="shared" si="27"/>
        <v>165000</v>
      </c>
      <c r="K92" s="304">
        <f t="shared" si="27"/>
        <v>0</v>
      </c>
      <c r="L92" s="304">
        <f t="shared" si="27"/>
        <v>0</v>
      </c>
      <c r="M92" s="304">
        <f t="shared" si="27"/>
        <v>0</v>
      </c>
      <c r="N92" s="304">
        <f t="shared" si="27"/>
        <v>0</v>
      </c>
      <c r="O92" s="304">
        <f t="shared" si="27"/>
        <v>0</v>
      </c>
      <c r="P92" s="304">
        <f t="shared" si="27"/>
        <v>17000</v>
      </c>
      <c r="Q92" s="304">
        <f t="shared" si="27"/>
        <v>0</v>
      </c>
      <c r="R92" s="305">
        <f t="shared" si="26"/>
        <v>182000</v>
      </c>
      <c r="S92" s="27"/>
    </row>
    <row r="93" spans="2:18" s="28" customFormat="1" ht="9" customHeight="1">
      <c r="B93" s="290">
        <v>58</v>
      </c>
      <c r="C93" s="290">
        <v>614116</v>
      </c>
      <c r="D93" s="294" t="s">
        <v>201</v>
      </c>
      <c r="E93" s="304">
        <f t="shared" si="22"/>
        <v>165000</v>
      </c>
      <c r="F93" s="304">
        <f t="shared" si="21"/>
        <v>165000</v>
      </c>
      <c r="G93" s="304"/>
      <c r="H93" s="304"/>
      <c r="I93" s="304"/>
      <c r="J93" s="304">
        <f>J94+J95+J96</f>
        <v>165000</v>
      </c>
      <c r="K93" s="304"/>
      <c r="L93" s="304"/>
      <c r="M93" s="304"/>
      <c r="N93" s="304"/>
      <c r="O93" s="304"/>
      <c r="P93" s="304"/>
      <c r="Q93" s="304"/>
      <c r="R93" s="304">
        <f t="shared" si="26"/>
        <v>165000</v>
      </c>
    </row>
    <row r="94" spans="2:18" s="28" customFormat="1" ht="15.75" customHeight="1">
      <c r="B94" s="290"/>
      <c r="C94" s="291"/>
      <c r="D94" s="294" t="s">
        <v>505</v>
      </c>
      <c r="E94" s="304">
        <f t="shared" si="22"/>
        <v>50000</v>
      </c>
      <c r="F94" s="304">
        <f t="shared" si="21"/>
        <v>50000</v>
      </c>
      <c r="G94" s="304"/>
      <c r="H94" s="304"/>
      <c r="I94" s="304"/>
      <c r="J94" s="304">
        <v>50000</v>
      </c>
      <c r="K94" s="304"/>
      <c r="L94" s="304"/>
      <c r="M94" s="304"/>
      <c r="N94" s="304"/>
      <c r="O94" s="304"/>
      <c r="P94" s="304"/>
      <c r="Q94" s="304"/>
      <c r="R94" s="304">
        <f t="shared" si="26"/>
        <v>50000</v>
      </c>
    </row>
    <row r="95" spans="2:18" s="28" customFormat="1" ht="15.75" customHeight="1">
      <c r="B95" s="290"/>
      <c r="C95" s="291"/>
      <c r="D95" s="294" t="s">
        <v>397</v>
      </c>
      <c r="E95" s="304">
        <f t="shared" si="22"/>
        <v>49000</v>
      </c>
      <c r="F95" s="304">
        <f t="shared" si="21"/>
        <v>49000</v>
      </c>
      <c r="G95" s="304"/>
      <c r="H95" s="304"/>
      <c r="I95" s="304"/>
      <c r="J95" s="304">
        <v>49000</v>
      </c>
      <c r="K95" s="304"/>
      <c r="L95" s="304"/>
      <c r="M95" s="304"/>
      <c r="N95" s="304"/>
      <c r="O95" s="304"/>
      <c r="P95" s="304"/>
      <c r="Q95" s="304"/>
      <c r="R95" s="304">
        <f t="shared" si="26"/>
        <v>49000</v>
      </c>
    </row>
    <row r="96" spans="2:18" s="28" customFormat="1" ht="9" customHeight="1">
      <c r="B96" s="290"/>
      <c r="C96" s="291"/>
      <c r="D96" s="294" t="s">
        <v>384</v>
      </c>
      <c r="E96" s="304">
        <f t="shared" si="22"/>
        <v>66000</v>
      </c>
      <c r="F96" s="304">
        <f t="shared" si="21"/>
        <v>66000</v>
      </c>
      <c r="G96" s="304"/>
      <c r="H96" s="304"/>
      <c r="I96" s="304"/>
      <c r="J96" s="304">
        <v>66000</v>
      </c>
      <c r="K96" s="304"/>
      <c r="L96" s="304"/>
      <c r="M96" s="304"/>
      <c r="N96" s="304"/>
      <c r="O96" s="304"/>
      <c r="P96" s="304"/>
      <c r="Q96" s="304"/>
      <c r="R96" s="304">
        <f t="shared" si="26"/>
        <v>66000</v>
      </c>
    </row>
    <row r="97" spans="2:19" s="12" customFormat="1" ht="9" customHeight="1">
      <c r="B97" s="290">
        <v>59</v>
      </c>
      <c r="C97" s="290">
        <v>614116</v>
      </c>
      <c r="D97" s="298" t="s">
        <v>126</v>
      </c>
      <c r="E97" s="304">
        <f t="shared" si="22"/>
        <v>17000</v>
      </c>
      <c r="F97" s="304">
        <f t="shared" si="21"/>
        <v>0</v>
      </c>
      <c r="G97" s="304"/>
      <c r="H97" s="304"/>
      <c r="I97" s="304"/>
      <c r="J97" s="304"/>
      <c r="K97" s="304"/>
      <c r="L97" s="304"/>
      <c r="M97" s="304"/>
      <c r="N97" s="304"/>
      <c r="O97" s="304"/>
      <c r="P97" s="304">
        <v>17000</v>
      </c>
      <c r="Q97" s="304"/>
      <c r="R97" s="304">
        <f t="shared" si="26"/>
        <v>17000</v>
      </c>
      <c r="S97" s="27"/>
    </row>
    <row r="98" spans="2:19" s="12" customFormat="1" ht="9" customHeight="1">
      <c r="B98" s="290"/>
      <c r="C98" s="290">
        <v>614200</v>
      </c>
      <c r="D98" s="297" t="s">
        <v>31</v>
      </c>
      <c r="E98" s="304">
        <f t="shared" si="22"/>
        <v>843994</v>
      </c>
      <c r="F98" s="304">
        <f t="shared" si="21"/>
        <v>833994</v>
      </c>
      <c r="G98" s="304">
        <f aca="true" t="shared" si="28" ref="G98:Q98">SUM(G99:G116)</f>
        <v>476750</v>
      </c>
      <c r="H98" s="304">
        <f t="shared" si="28"/>
        <v>0</v>
      </c>
      <c r="I98" s="304">
        <f t="shared" si="28"/>
        <v>145500</v>
      </c>
      <c r="J98" s="304">
        <f t="shared" si="28"/>
        <v>0</v>
      </c>
      <c r="K98" s="304">
        <f t="shared" si="28"/>
        <v>0</v>
      </c>
      <c r="L98" s="304">
        <f t="shared" si="28"/>
        <v>95000</v>
      </c>
      <c r="M98" s="304">
        <f t="shared" si="28"/>
        <v>116744</v>
      </c>
      <c r="N98" s="304">
        <f t="shared" si="28"/>
        <v>0</v>
      </c>
      <c r="O98" s="304">
        <f t="shared" si="28"/>
        <v>0</v>
      </c>
      <c r="P98" s="304">
        <f t="shared" si="28"/>
        <v>10000</v>
      </c>
      <c r="Q98" s="304">
        <f t="shared" si="28"/>
        <v>2500</v>
      </c>
      <c r="R98" s="304">
        <f t="shared" si="26"/>
        <v>846494</v>
      </c>
      <c r="S98" s="27"/>
    </row>
    <row r="99" spans="2:19" s="12" customFormat="1" ht="15.75" customHeight="1">
      <c r="B99" s="290">
        <v>60</v>
      </c>
      <c r="C99" s="290">
        <v>614221</v>
      </c>
      <c r="D99" s="294" t="s">
        <v>202</v>
      </c>
      <c r="E99" s="304">
        <f t="shared" si="22"/>
        <v>40000</v>
      </c>
      <c r="F99" s="304">
        <f t="shared" si="21"/>
        <v>40000</v>
      </c>
      <c r="G99" s="304"/>
      <c r="H99" s="304"/>
      <c r="I99" s="304">
        <v>40000</v>
      </c>
      <c r="J99" s="304"/>
      <c r="K99" s="304"/>
      <c r="L99" s="304"/>
      <c r="M99" s="304"/>
      <c r="N99" s="304"/>
      <c r="O99" s="304"/>
      <c r="P99" s="304"/>
      <c r="Q99" s="304"/>
      <c r="R99" s="304">
        <f t="shared" si="26"/>
        <v>40000</v>
      </c>
      <c r="S99" s="27"/>
    </row>
    <row r="100" spans="2:19" s="12" customFormat="1" ht="9" customHeight="1">
      <c r="B100" s="290">
        <v>61</v>
      </c>
      <c r="C100" s="290">
        <v>614225</v>
      </c>
      <c r="D100" s="294" t="s">
        <v>129</v>
      </c>
      <c r="E100" s="304">
        <f t="shared" si="22"/>
        <v>10500</v>
      </c>
      <c r="F100" s="304">
        <f t="shared" si="21"/>
        <v>10500</v>
      </c>
      <c r="G100" s="304"/>
      <c r="H100" s="304"/>
      <c r="I100" s="304">
        <v>10500</v>
      </c>
      <c r="J100" s="304"/>
      <c r="K100" s="304"/>
      <c r="L100" s="304"/>
      <c r="M100" s="304"/>
      <c r="N100" s="304"/>
      <c r="O100" s="304"/>
      <c r="P100" s="304"/>
      <c r="Q100" s="304">
        <v>2500</v>
      </c>
      <c r="R100" s="304">
        <f t="shared" si="26"/>
        <v>13000</v>
      </c>
      <c r="S100" s="27"/>
    </row>
    <row r="101" spans="2:19" s="12" customFormat="1" ht="15.75" customHeight="1">
      <c r="B101" s="290">
        <v>62</v>
      </c>
      <c r="C101" s="290">
        <v>614232</v>
      </c>
      <c r="D101" s="294" t="s">
        <v>128</v>
      </c>
      <c r="E101" s="304">
        <f t="shared" si="22"/>
        <v>40000</v>
      </c>
      <c r="F101" s="304">
        <f t="shared" si="21"/>
        <v>40000</v>
      </c>
      <c r="G101" s="304"/>
      <c r="H101" s="304"/>
      <c r="I101" s="304">
        <v>40000</v>
      </c>
      <c r="J101" s="304"/>
      <c r="K101" s="304"/>
      <c r="L101" s="304"/>
      <c r="M101" s="304"/>
      <c r="N101" s="304"/>
      <c r="O101" s="304"/>
      <c r="P101" s="304"/>
      <c r="Q101" s="304"/>
      <c r="R101" s="304">
        <f t="shared" si="26"/>
        <v>40000</v>
      </c>
      <c r="S101" s="27"/>
    </row>
    <row r="102" spans="2:19" s="12" customFormat="1" ht="9" customHeight="1">
      <c r="B102" s="290">
        <v>63</v>
      </c>
      <c r="C102" s="290">
        <v>614234</v>
      </c>
      <c r="D102" s="298" t="s">
        <v>130</v>
      </c>
      <c r="E102" s="304">
        <f t="shared" si="22"/>
        <v>186750</v>
      </c>
      <c r="F102" s="304">
        <f t="shared" si="21"/>
        <v>186750</v>
      </c>
      <c r="G102" s="304">
        <v>186750</v>
      </c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04">
        <f t="shared" si="26"/>
        <v>186750</v>
      </c>
      <c r="S102" s="27"/>
    </row>
    <row r="103" spans="2:19" s="12" customFormat="1" ht="12" customHeight="1">
      <c r="B103" s="290">
        <v>64</v>
      </c>
      <c r="C103" s="290">
        <v>614239</v>
      </c>
      <c r="D103" s="294" t="s">
        <v>0</v>
      </c>
      <c r="E103" s="304">
        <f t="shared" si="22"/>
        <v>40000</v>
      </c>
      <c r="F103" s="304">
        <f t="shared" si="21"/>
        <v>40000</v>
      </c>
      <c r="G103" s="304"/>
      <c r="H103" s="304"/>
      <c r="I103" s="304"/>
      <c r="J103" s="304"/>
      <c r="K103" s="304"/>
      <c r="L103" s="304">
        <v>40000</v>
      </c>
      <c r="M103" s="304"/>
      <c r="N103" s="304"/>
      <c r="O103" s="304"/>
      <c r="P103" s="304"/>
      <c r="Q103" s="304"/>
      <c r="R103" s="304">
        <f t="shared" si="26"/>
        <v>40000</v>
      </c>
      <c r="S103" s="27"/>
    </row>
    <row r="104" spans="2:19" s="12" customFormat="1" ht="15" customHeight="1">
      <c r="B104" s="290">
        <v>65</v>
      </c>
      <c r="C104" s="290">
        <v>614239</v>
      </c>
      <c r="D104" s="294" t="s">
        <v>415</v>
      </c>
      <c r="E104" s="304">
        <f t="shared" si="22"/>
        <v>35000</v>
      </c>
      <c r="F104" s="304">
        <f t="shared" si="21"/>
        <v>35000</v>
      </c>
      <c r="G104" s="304"/>
      <c r="H104" s="304"/>
      <c r="I104" s="304">
        <v>35000</v>
      </c>
      <c r="J104" s="304"/>
      <c r="K104" s="304"/>
      <c r="L104" s="304"/>
      <c r="M104" s="304"/>
      <c r="N104" s="304"/>
      <c r="O104" s="304"/>
      <c r="P104" s="304"/>
      <c r="Q104" s="304"/>
      <c r="R104" s="304">
        <f t="shared" si="26"/>
        <v>35000</v>
      </c>
      <c r="S104" s="27"/>
    </row>
    <row r="105" spans="2:19" s="12" customFormat="1" ht="15" customHeight="1">
      <c r="B105" s="290">
        <v>66</v>
      </c>
      <c r="C105" s="290">
        <v>614239</v>
      </c>
      <c r="D105" s="294" t="s">
        <v>506</v>
      </c>
      <c r="E105" s="304">
        <f t="shared" si="22"/>
        <v>5000</v>
      </c>
      <c r="F105" s="304">
        <f t="shared" si="21"/>
        <v>5000</v>
      </c>
      <c r="G105" s="304">
        <v>5000</v>
      </c>
      <c r="H105" s="304"/>
      <c r="I105" s="304"/>
      <c r="J105" s="304"/>
      <c r="K105" s="304"/>
      <c r="L105" s="304"/>
      <c r="M105" s="304"/>
      <c r="N105" s="304"/>
      <c r="O105" s="304"/>
      <c r="P105" s="304"/>
      <c r="Q105" s="304"/>
      <c r="R105" s="304">
        <f t="shared" si="26"/>
        <v>5000</v>
      </c>
      <c r="S105" s="27"/>
    </row>
    <row r="106" spans="2:19" s="12" customFormat="1" ht="7.5" customHeight="1">
      <c r="B106" s="290">
        <v>67</v>
      </c>
      <c r="C106" s="290">
        <v>614239</v>
      </c>
      <c r="D106" s="294" t="s">
        <v>507</v>
      </c>
      <c r="E106" s="304">
        <f t="shared" si="22"/>
        <v>10000</v>
      </c>
      <c r="F106" s="304">
        <f t="shared" si="21"/>
        <v>10000</v>
      </c>
      <c r="G106" s="304"/>
      <c r="H106" s="304"/>
      <c r="I106" s="304">
        <v>10000</v>
      </c>
      <c r="J106" s="304"/>
      <c r="K106" s="304"/>
      <c r="L106" s="304"/>
      <c r="M106" s="304"/>
      <c r="N106" s="304"/>
      <c r="O106" s="304"/>
      <c r="P106" s="304"/>
      <c r="Q106" s="304"/>
      <c r="R106" s="304">
        <f t="shared" si="26"/>
        <v>10000</v>
      </c>
      <c r="S106" s="27"/>
    </row>
    <row r="107" spans="2:19" s="12" customFormat="1" ht="8.25" customHeight="1">
      <c r="B107" s="290">
        <v>68</v>
      </c>
      <c r="C107" s="290">
        <v>614239</v>
      </c>
      <c r="D107" s="294" t="s">
        <v>531</v>
      </c>
      <c r="E107" s="304">
        <f>P107+F107</f>
        <v>10000</v>
      </c>
      <c r="F107" s="304">
        <f>SUM(G107:O107)</f>
        <v>10000</v>
      </c>
      <c r="G107" s="304"/>
      <c r="H107" s="304"/>
      <c r="I107" s="304">
        <v>10000</v>
      </c>
      <c r="J107" s="304"/>
      <c r="K107" s="304"/>
      <c r="L107" s="304"/>
      <c r="M107" s="304"/>
      <c r="N107" s="304"/>
      <c r="O107" s="304"/>
      <c r="P107" s="304"/>
      <c r="Q107" s="304"/>
      <c r="R107" s="304">
        <f t="shared" si="26"/>
        <v>10000</v>
      </c>
      <c r="S107" s="27"/>
    </row>
    <row r="108" spans="2:19" s="12" customFormat="1" ht="25.5" customHeight="1">
      <c r="B108" s="290">
        <v>69</v>
      </c>
      <c r="C108" s="290">
        <v>614239</v>
      </c>
      <c r="D108" s="294" t="s">
        <v>508</v>
      </c>
      <c r="E108" s="304">
        <f>P108+F108</f>
        <v>55000</v>
      </c>
      <c r="F108" s="304">
        <f>SUM(G108:O108)</f>
        <v>55000</v>
      </c>
      <c r="G108" s="304"/>
      <c r="H108" s="304"/>
      <c r="I108" s="304"/>
      <c r="J108" s="304"/>
      <c r="K108" s="304"/>
      <c r="L108" s="304">
        <v>55000</v>
      </c>
      <c r="M108" s="304"/>
      <c r="N108" s="304"/>
      <c r="O108" s="304"/>
      <c r="P108" s="304"/>
      <c r="Q108" s="304"/>
      <c r="R108" s="304">
        <f t="shared" si="26"/>
        <v>55000</v>
      </c>
      <c r="S108" s="27"/>
    </row>
    <row r="109" spans="2:19" s="12" customFormat="1" ht="9" customHeight="1">
      <c r="B109" s="290">
        <v>70</v>
      </c>
      <c r="C109" s="290">
        <v>614239</v>
      </c>
      <c r="D109" s="294" t="s">
        <v>143</v>
      </c>
      <c r="E109" s="304">
        <f t="shared" si="22"/>
        <v>10000</v>
      </c>
      <c r="F109" s="304">
        <f t="shared" si="21"/>
        <v>0</v>
      </c>
      <c r="G109" s="304"/>
      <c r="H109" s="304"/>
      <c r="I109" s="304"/>
      <c r="J109" s="304"/>
      <c r="K109" s="304"/>
      <c r="L109" s="304"/>
      <c r="M109" s="304"/>
      <c r="N109" s="304"/>
      <c r="O109" s="304"/>
      <c r="P109" s="304">
        <v>10000</v>
      </c>
      <c r="Q109" s="304"/>
      <c r="R109" s="304">
        <f t="shared" si="26"/>
        <v>10000</v>
      </c>
      <c r="S109" s="27"/>
    </row>
    <row r="110" spans="2:19" s="12" customFormat="1" ht="9" customHeight="1">
      <c r="B110" s="290">
        <v>71</v>
      </c>
      <c r="C110" s="290">
        <v>614241</v>
      </c>
      <c r="D110" s="294" t="s">
        <v>131</v>
      </c>
      <c r="E110" s="304">
        <f t="shared" si="22"/>
        <v>12392</v>
      </c>
      <c r="F110" s="304">
        <f t="shared" si="21"/>
        <v>12392</v>
      </c>
      <c r="G110" s="304"/>
      <c r="H110" s="304"/>
      <c r="I110" s="304"/>
      <c r="J110" s="304"/>
      <c r="K110" s="304"/>
      <c r="L110" s="304"/>
      <c r="M110" s="304">
        <v>12392</v>
      </c>
      <c r="N110" s="304"/>
      <c r="O110" s="304"/>
      <c r="P110" s="304"/>
      <c r="Q110" s="304"/>
      <c r="R110" s="304">
        <f t="shared" si="26"/>
        <v>12392</v>
      </c>
      <c r="S110" s="27"/>
    </row>
    <row r="111" spans="2:19" s="12" customFormat="1" ht="9" customHeight="1">
      <c r="B111" s="290">
        <v>72</v>
      </c>
      <c r="C111" s="290">
        <v>614241</v>
      </c>
      <c r="D111" s="294" t="s">
        <v>132</v>
      </c>
      <c r="E111" s="304">
        <f t="shared" si="22"/>
        <v>24784</v>
      </c>
      <c r="F111" s="304">
        <f t="shared" si="21"/>
        <v>24784</v>
      </c>
      <c r="G111" s="304"/>
      <c r="H111" s="304"/>
      <c r="I111" s="304"/>
      <c r="J111" s="304"/>
      <c r="K111" s="304"/>
      <c r="L111" s="304"/>
      <c r="M111" s="304">
        <v>24784</v>
      </c>
      <c r="N111" s="304"/>
      <c r="O111" s="304"/>
      <c r="P111" s="304"/>
      <c r="Q111" s="304"/>
      <c r="R111" s="304">
        <f t="shared" si="26"/>
        <v>24784</v>
      </c>
      <c r="S111" s="27"/>
    </row>
    <row r="112" spans="2:19" s="12" customFormat="1" ht="9" customHeight="1">
      <c r="B112" s="290">
        <v>73</v>
      </c>
      <c r="C112" s="290">
        <v>614241</v>
      </c>
      <c r="D112" s="294" t="s">
        <v>133</v>
      </c>
      <c r="E112" s="304">
        <f t="shared" si="22"/>
        <v>43372</v>
      </c>
      <c r="F112" s="304">
        <f t="shared" si="21"/>
        <v>43372</v>
      </c>
      <c r="G112" s="304"/>
      <c r="H112" s="304"/>
      <c r="I112" s="304"/>
      <c r="J112" s="304"/>
      <c r="K112" s="304"/>
      <c r="L112" s="304"/>
      <c r="M112" s="304">
        <v>43372</v>
      </c>
      <c r="N112" s="304"/>
      <c r="O112" s="304"/>
      <c r="P112" s="304"/>
      <c r="Q112" s="304"/>
      <c r="R112" s="304">
        <f t="shared" si="26"/>
        <v>43372</v>
      </c>
      <c r="S112" s="27"/>
    </row>
    <row r="113" spans="2:19" s="12" customFormat="1" ht="13.5" customHeight="1">
      <c r="B113" s="290">
        <v>74</v>
      </c>
      <c r="C113" s="290">
        <v>614241</v>
      </c>
      <c r="D113" s="294" t="s">
        <v>242</v>
      </c>
      <c r="E113" s="304">
        <f t="shared" si="22"/>
        <v>6196</v>
      </c>
      <c r="F113" s="304">
        <f t="shared" si="21"/>
        <v>6196</v>
      </c>
      <c r="G113" s="304"/>
      <c r="H113" s="304"/>
      <c r="I113" s="304"/>
      <c r="J113" s="304"/>
      <c r="K113" s="304"/>
      <c r="L113" s="304"/>
      <c r="M113" s="304">
        <v>6196</v>
      </c>
      <c r="N113" s="304"/>
      <c r="O113" s="304"/>
      <c r="P113" s="304"/>
      <c r="Q113" s="304"/>
      <c r="R113" s="304">
        <f t="shared" si="26"/>
        <v>6196</v>
      </c>
      <c r="S113" s="27"/>
    </row>
    <row r="114" spans="2:19" s="12" customFormat="1" ht="15.75" customHeight="1">
      <c r="B114" s="290">
        <v>75</v>
      </c>
      <c r="C114" s="290">
        <v>614241</v>
      </c>
      <c r="D114" s="294" t="s">
        <v>385</v>
      </c>
      <c r="E114" s="304">
        <f t="shared" si="22"/>
        <v>30000</v>
      </c>
      <c r="F114" s="304">
        <f t="shared" si="21"/>
        <v>30000</v>
      </c>
      <c r="G114" s="304"/>
      <c r="H114" s="304"/>
      <c r="I114" s="304"/>
      <c r="J114" s="304"/>
      <c r="K114" s="304"/>
      <c r="L114" s="304"/>
      <c r="M114" s="304">
        <v>30000</v>
      </c>
      <c r="N114" s="304"/>
      <c r="O114" s="304"/>
      <c r="P114" s="304"/>
      <c r="Q114" s="304"/>
      <c r="R114" s="304">
        <f t="shared" si="26"/>
        <v>30000</v>
      </c>
      <c r="S114" s="27"/>
    </row>
    <row r="115" spans="2:19" s="12" customFormat="1" ht="9" customHeight="1">
      <c r="B115" s="290">
        <v>76</v>
      </c>
      <c r="C115" s="290">
        <v>614242</v>
      </c>
      <c r="D115" s="294" t="s">
        <v>243</v>
      </c>
      <c r="E115" s="304">
        <f t="shared" si="22"/>
        <v>35000</v>
      </c>
      <c r="F115" s="304">
        <f t="shared" si="21"/>
        <v>35000</v>
      </c>
      <c r="G115" s="304">
        <v>35000</v>
      </c>
      <c r="H115" s="304"/>
      <c r="I115" s="304"/>
      <c r="J115" s="304"/>
      <c r="K115" s="304"/>
      <c r="L115" s="304"/>
      <c r="M115" s="304"/>
      <c r="N115" s="304"/>
      <c r="O115" s="304"/>
      <c r="P115" s="304"/>
      <c r="Q115" s="304"/>
      <c r="R115" s="304">
        <f t="shared" si="26"/>
        <v>35000</v>
      </c>
      <c r="S115" s="27"/>
    </row>
    <row r="116" spans="2:19" s="12" customFormat="1" ht="9" customHeight="1">
      <c r="B116" s="290">
        <v>77</v>
      </c>
      <c r="C116" s="290">
        <v>614243</v>
      </c>
      <c r="D116" s="294" t="s">
        <v>214</v>
      </c>
      <c r="E116" s="304">
        <f t="shared" si="22"/>
        <v>250000</v>
      </c>
      <c r="F116" s="304">
        <f t="shared" si="21"/>
        <v>250000</v>
      </c>
      <c r="G116" s="304">
        <v>250000</v>
      </c>
      <c r="H116" s="304"/>
      <c r="I116" s="304"/>
      <c r="J116" s="304"/>
      <c r="K116" s="304"/>
      <c r="L116" s="304"/>
      <c r="M116" s="304"/>
      <c r="N116" s="304"/>
      <c r="O116" s="304"/>
      <c r="P116" s="304"/>
      <c r="Q116" s="304"/>
      <c r="R116" s="304">
        <f t="shared" si="26"/>
        <v>250000</v>
      </c>
      <c r="S116" s="27"/>
    </row>
    <row r="117" spans="2:19" s="12" customFormat="1" ht="9" customHeight="1">
      <c r="B117" s="290"/>
      <c r="C117" s="290">
        <v>614300</v>
      </c>
      <c r="D117" s="297" t="s">
        <v>32</v>
      </c>
      <c r="E117" s="304">
        <f t="shared" si="22"/>
        <v>700400</v>
      </c>
      <c r="F117" s="304">
        <f t="shared" si="21"/>
        <v>577000</v>
      </c>
      <c r="G117" s="304">
        <f aca="true" t="shared" si="29" ref="G117:Q117">G118+G127+G128</f>
        <v>372000</v>
      </c>
      <c r="H117" s="304">
        <f t="shared" si="29"/>
        <v>0</v>
      </c>
      <c r="I117" s="304">
        <f t="shared" si="29"/>
        <v>195000</v>
      </c>
      <c r="J117" s="304">
        <f t="shared" si="29"/>
        <v>0</v>
      </c>
      <c r="K117" s="304">
        <f t="shared" si="29"/>
        <v>0</v>
      </c>
      <c r="L117" s="304">
        <f t="shared" si="29"/>
        <v>0</v>
      </c>
      <c r="M117" s="304">
        <f t="shared" si="29"/>
        <v>10000</v>
      </c>
      <c r="N117" s="304">
        <f t="shared" si="29"/>
        <v>0</v>
      </c>
      <c r="O117" s="304">
        <f t="shared" si="29"/>
        <v>0</v>
      </c>
      <c r="P117" s="304">
        <f t="shared" si="29"/>
        <v>123400</v>
      </c>
      <c r="Q117" s="304">
        <f t="shared" si="29"/>
        <v>0</v>
      </c>
      <c r="R117" s="304">
        <f t="shared" si="26"/>
        <v>700400</v>
      </c>
      <c r="S117" s="32"/>
    </row>
    <row r="118" spans="2:19" s="12" customFormat="1" ht="9" customHeight="1">
      <c r="B118" s="290"/>
      <c r="C118" s="290">
        <v>614311</v>
      </c>
      <c r="D118" s="298" t="s">
        <v>244</v>
      </c>
      <c r="E118" s="304">
        <f t="shared" si="22"/>
        <v>129000</v>
      </c>
      <c r="F118" s="304">
        <f t="shared" si="21"/>
        <v>119000</v>
      </c>
      <c r="G118" s="304">
        <f>SUM(G119:G126)</f>
        <v>94000</v>
      </c>
      <c r="H118" s="304">
        <f>SUM(H119:H126)</f>
        <v>0</v>
      </c>
      <c r="I118" s="304">
        <f>SUM(I119:I126)</f>
        <v>25000</v>
      </c>
      <c r="J118" s="304">
        <f aca="true" t="shared" si="30" ref="J118:Q118">SUM(J119:J126)</f>
        <v>0</v>
      </c>
      <c r="K118" s="304">
        <f t="shared" si="30"/>
        <v>0</v>
      </c>
      <c r="L118" s="304">
        <f t="shared" si="30"/>
        <v>0</v>
      </c>
      <c r="M118" s="304">
        <f t="shared" si="30"/>
        <v>0</v>
      </c>
      <c r="N118" s="304">
        <f t="shared" si="30"/>
        <v>0</v>
      </c>
      <c r="O118" s="304">
        <f t="shared" si="30"/>
        <v>0</v>
      </c>
      <c r="P118" s="304">
        <f t="shared" si="30"/>
        <v>10000</v>
      </c>
      <c r="Q118" s="304">
        <f t="shared" si="30"/>
        <v>0</v>
      </c>
      <c r="R118" s="304">
        <f t="shared" si="26"/>
        <v>129000</v>
      </c>
      <c r="S118" s="27"/>
    </row>
    <row r="119" spans="2:19" s="12" customFormat="1" ht="9" customHeight="1">
      <c r="B119" s="290">
        <v>78</v>
      </c>
      <c r="C119" s="290">
        <v>614311</v>
      </c>
      <c r="D119" s="298" t="s">
        <v>142</v>
      </c>
      <c r="E119" s="304">
        <f t="shared" si="22"/>
        <v>49000</v>
      </c>
      <c r="F119" s="304">
        <f t="shared" si="21"/>
        <v>49000</v>
      </c>
      <c r="G119" s="304">
        <v>49000</v>
      </c>
      <c r="H119" s="304"/>
      <c r="I119" s="304"/>
      <c r="J119" s="304"/>
      <c r="K119" s="304"/>
      <c r="L119" s="304"/>
      <c r="M119" s="304"/>
      <c r="N119" s="304"/>
      <c r="O119" s="304"/>
      <c r="P119" s="304"/>
      <c r="Q119" s="304"/>
      <c r="R119" s="304">
        <f t="shared" si="26"/>
        <v>49000</v>
      </c>
      <c r="S119" s="27"/>
    </row>
    <row r="120" spans="2:19" s="12" customFormat="1" ht="9" customHeight="1">
      <c r="B120" s="290">
        <v>79</v>
      </c>
      <c r="C120" s="290">
        <v>614311</v>
      </c>
      <c r="D120" s="298" t="s">
        <v>144</v>
      </c>
      <c r="E120" s="304">
        <f t="shared" si="22"/>
        <v>25000</v>
      </c>
      <c r="F120" s="304">
        <f t="shared" si="21"/>
        <v>25000</v>
      </c>
      <c r="G120" s="304">
        <v>25000</v>
      </c>
      <c r="H120" s="304"/>
      <c r="I120" s="304"/>
      <c r="J120" s="304"/>
      <c r="K120" s="304"/>
      <c r="L120" s="304"/>
      <c r="M120" s="304"/>
      <c r="N120" s="304"/>
      <c r="O120" s="304"/>
      <c r="P120" s="304"/>
      <c r="Q120" s="304"/>
      <c r="R120" s="304">
        <f t="shared" si="26"/>
        <v>25000</v>
      </c>
      <c r="S120" s="27"/>
    </row>
    <row r="121" spans="2:19" s="12" customFormat="1" ht="9" customHeight="1">
      <c r="B121" s="290">
        <v>80</v>
      </c>
      <c r="C121" s="290">
        <v>614311</v>
      </c>
      <c r="D121" s="294" t="s">
        <v>416</v>
      </c>
      <c r="E121" s="304">
        <f t="shared" si="22"/>
        <v>15000</v>
      </c>
      <c r="F121" s="304">
        <f t="shared" si="21"/>
        <v>15000</v>
      </c>
      <c r="G121" s="304">
        <v>15000</v>
      </c>
      <c r="H121" s="304"/>
      <c r="I121" s="304"/>
      <c r="J121" s="304"/>
      <c r="K121" s="304"/>
      <c r="L121" s="304"/>
      <c r="M121" s="304"/>
      <c r="N121" s="304"/>
      <c r="O121" s="304"/>
      <c r="P121" s="304"/>
      <c r="Q121" s="304"/>
      <c r="R121" s="304">
        <f t="shared" si="26"/>
        <v>15000</v>
      </c>
      <c r="S121" s="27"/>
    </row>
    <row r="122" spans="2:19" s="12" customFormat="1" ht="9" customHeight="1">
      <c r="B122" s="290">
        <v>81</v>
      </c>
      <c r="C122" s="290">
        <v>614311</v>
      </c>
      <c r="D122" s="294" t="s">
        <v>145</v>
      </c>
      <c r="E122" s="304">
        <f t="shared" si="22"/>
        <v>10000</v>
      </c>
      <c r="F122" s="304">
        <f t="shared" si="21"/>
        <v>0</v>
      </c>
      <c r="G122" s="304"/>
      <c r="H122" s="304"/>
      <c r="I122" s="304"/>
      <c r="J122" s="304"/>
      <c r="K122" s="304"/>
      <c r="L122" s="304"/>
      <c r="M122" s="304"/>
      <c r="N122" s="304"/>
      <c r="O122" s="304"/>
      <c r="P122" s="304">
        <v>10000</v>
      </c>
      <c r="Q122" s="304"/>
      <c r="R122" s="304">
        <f t="shared" si="26"/>
        <v>10000</v>
      </c>
      <c r="S122" s="27"/>
    </row>
    <row r="123" spans="2:19" s="12" customFormat="1" ht="15" customHeight="1">
      <c r="B123" s="290">
        <v>82</v>
      </c>
      <c r="C123" s="290">
        <v>614311</v>
      </c>
      <c r="D123" s="294" t="s">
        <v>509</v>
      </c>
      <c r="E123" s="304">
        <f>P123+F123</f>
        <v>5000</v>
      </c>
      <c r="F123" s="304">
        <f>SUM(G123:O123)</f>
        <v>5000</v>
      </c>
      <c r="G123" s="304"/>
      <c r="H123" s="304"/>
      <c r="I123" s="304">
        <v>5000</v>
      </c>
      <c r="J123" s="304"/>
      <c r="K123" s="304"/>
      <c r="L123" s="304"/>
      <c r="M123" s="304"/>
      <c r="N123" s="304"/>
      <c r="O123" s="304"/>
      <c r="P123" s="304"/>
      <c r="Q123" s="304"/>
      <c r="R123" s="304">
        <f t="shared" si="26"/>
        <v>5000</v>
      </c>
      <c r="S123" s="27"/>
    </row>
    <row r="124" spans="2:19" s="12" customFormat="1" ht="9" customHeight="1">
      <c r="B124" s="290">
        <v>83</v>
      </c>
      <c r="C124" s="290">
        <v>614311</v>
      </c>
      <c r="D124" s="294" t="s">
        <v>146</v>
      </c>
      <c r="E124" s="304">
        <f t="shared" si="22"/>
        <v>10000</v>
      </c>
      <c r="F124" s="304">
        <f t="shared" si="21"/>
        <v>10000</v>
      </c>
      <c r="G124" s="304"/>
      <c r="H124" s="304"/>
      <c r="I124" s="304">
        <v>10000</v>
      </c>
      <c r="J124" s="304"/>
      <c r="K124" s="304"/>
      <c r="L124" s="304"/>
      <c r="M124" s="304"/>
      <c r="N124" s="304"/>
      <c r="O124" s="304"/>
      <c r="P124" s="304"/>
      <c r="Q124" s="304"/>
      <c r="R124" s="304">
        <f t="shared" si="26"/>
        <v>10000</v>
      </c>
      <c r="S124" s="27"/>
    </row>
    <row r="125" spans="2:19" s="12" customFormat="1" ht="9" customHeight="1">
      <c r="B125" s="290">
        <v>84</v>
      </c>
      <c r="C125" s="290">
        <v>614311</v>
      </c>
      <c r="D125" s="294" t="s">
        <v>510</v>
      </c>
      <c r="E125" s="304">
        <f>P125+F125</f>
        <v>10000</v>
      </c>
      <c r="F125" s="304">
        <f>SUM(G125:O125)</f>
        <v>10000</v>
      </c>
      <c r="G125" s="304"/>
      <c r="H125" s="304"/>
      <c r="I125" s="304">
        <v>10000</v>
      </c>
      <c r="J125" s="304"/>
      <c r="K125" s="304"/>
      <c r="L125" s="304"/>
      <c r="M125" s="304"/>
      <c r="N125" s="304"/>
      <c r="O125" s="304"/>
      <c r="P125" s="304"/>
      <c r="Q125" s="304"/>
      <c r="R125" s="304">
        <f t="shared" si="26"/>
        <v>10000</v>
      </c>
      <c r="S125" s="27"/>
    </row>
    <row r="126" spans="2:19" s="12" customFormat="1" ht="9" customHeight="1">
      <c r="B126" s="290">
        <v>85</v>
      </c>
      <c r="C126" s="290">
        <v>614311</v>
      </c>
      <c r="D126" s="294" t="s">
        <v>541</v>
      </c>
      <c r="E126" s="304">
        <f>P126+F126</f>
        <v>5000</v>
      </c>
      <c r="F126" s="304">
        <f>SUM(G126:O126)</f>
        <v>5000</v>
      </c>
      <c r="G126" s="304">
        <v>5000</v>
      </c>
      <c r="H126" s="304"/>
      <c r="I126" s="304"/>
      <c r="J126" s="304"/>
      <c r="K126" s="304"/>
      <c r="L126" s="304"/>
      <c r="M126" s="304"/>
      <c r="N126" s="304"/>
      <c r="O126" s="304"/>
      <c r="P126" s="304"/>
      <c r="Q126" s="304"/>
      <c r="R126" s="304">
        <f t="shared" si="26"/>
        <v>5000</v>
      </c>
      <c r="S126" s="27"/>
    </row>
    <row r="127" spans="2:19" s="12" customFormat="1" ht="9" customHeight="1">
      <c r="B127" s="290">
        <v>86</v>
      </c>
      <c r="C127" s="290">
        <v>614323</v>
      </c>
      <c r="D127" s="298" t="s">
        <v>134</v>
      </c>
      <c r="E127" s="304">
        <f t="shared" si="22"/>
        <v>113400</v>
      </c>
      <c r="F127" s="304">
        <f t="shared" si="21"/>
        <v>0</v>
      </c>
      <c r="G127" s="304"/>
      <c r="H127" s="304"/>
      <c r="I127" s="304"/>
      <c r="J127" s="304"/>
      <c r="K127" s="304"/>
      <c r="L127" s="304"/>
      <c r="M127" s="304"/>
      <c r="N127" s="304"/>
      <c r="O127" s="304"/>
      <c r="P127" s="304">
        <v>113400</v>
      </c>
      <c r="Q127" s="304"/>
      <c r="R127" s="304">
        <f t="shared" si="26"/>
        <v>113400</v>
      </c>
      <c r="S127" s="27"/>
    </row>
    <row r="128" spans="2:19" s="12" customFormat="1" ht="9" customHeight="1">
      <c r="B128" s="290"/>
      <c r="C128" s="290">
        <v>614324</v>
      </c>
      <c r="D128" s="298" t="s">
        <v>135</v>
      </c>
      <c r="E128" s="304">
        <f t="shared" si="22"/>
        <v>458000</v>
      </c>
      <c r="F128" s="304">
        <f t="shared" si="21"/>
        <v>458000</v>
      </c>
      <c r="G128" s="304">
        <f>SUM(G129:G135)</f>
        <v>278000</v>
      </c>
      <c r="H128" s="304">
        <f>SUM(H129:H135)</f>
        <v>0</v>
      </c>
      <c r="I128" s="304">
        <f>SUM(I129:I135)</f>
        <v>170000</v>
      </c>
      <c r="J128" s="304">
        <f aca="true" t="shared" si="31" ref="J128:Q128">SUM(J129:J135)</f>
        <v>0</v>
      </c>
      <c r="K128" s="304">
        <f t="shared" si="31"/>
        <v>0</v>
      </c>
      <c r="L128" s="304">
        <f t="shared" si="31"/>
        <v>0</v>
      </c>
      <c r="M128" s="304">
        <f t="shared" si="31"/>
        <v>10000</v>
      </c>
      <c r="N128" s="304">
        <f t="shared" si="31"/>
        <v>0</v>
      </c>
      <c r="O128" s="304">
        <f t="shared" si="31"/>
        <v>0</v>
      </c>
      <c r="P128" s="304">
        <f t="shared" si="31"/>
        <v>0</v>
      </c>
      <c r="Q128" s="304">
        <f t="shared" si="31"/>
        <v>0</v>
      </c>
      <c r="R128" s="304">
        <f t="shared" si="26"/>
        <v>458000</v>
      </c>
      <c r="S128" s="27"/>
    </row>
    <row r="129" spans="2:19" s="12" customFormat="1" ht="9" customHeight="1">
      <c r="B129" s="290">
        <v>87</v>
      </c>
      <c r="C129" s="290">
        <v>614324</v>
      </c>
      <c r="D129" s="294" t="s">
        <v>136</v>
      </c>
      <c r="E129" s="304">
        <f t="shared" si="22"/>
        <v>170000</v>
      </c>
      <c r="F129" s="304">
        <f t="shared" si="21"/>
        <v>170000</v>
      </c>
      <c r="G129" s="304"/>
      <c r="H129" s="304"/>
      <c r="I129" s="304">
        <v>170000</v>
      </c>
      <c r="J129" s="304"/>
      <c r="K129" s="304"/>
      <c r="L129" s="304"/>
      <c r="M129" s="304"/>
      <c r="N129" s="304"/>
      <c r="O129" s="304"/>
      <c r="P129" s="304"/>
      <c r="Q129" s="304"/>
      <c r="R129" s="304">
        <f t="shared" si="26"/>
        <v>170000</v>
      </c>
      <c r="S129" s="27"/>
    </row>
    <row r="130" spans="2:19" s="12" customFormat="1" ht="9" customHeight="1">
      <c r="B130" s="290">
        <v>88</v>
      </c>
      <c r="C130" s="290">
        <v>614324</v>
      </c>
      <c r="D130" s="298" t="s">
        <v>139</v>
      </c>
      <c r="E130" s="304">
        <f t="shared" si="22"/>
        <v>13000</v>
      </c>
      <c r="F130" s="304">
        <f t="shared" si="21"/>
        <v>13000</v>
      </c>
      <c r="G130" s="304">
        <v>13000</v>
      </c>
      <c r="H130" s="304"/>
      <c r="I130" s="304"/>
      <c r="J130" s="304"/>
      <c r="K130" s="304"/>
      <c r="L130" s="304"/>
      <c r="M130" s="304"/>
      <c r="N130" s="304"/>
      <c r="O130" s="304"/>
      <c r="P130" s="304"/>
      <c r="Q130" s="304"/>
      <c r="R130" s="304">
        <f t="shared" si="26"/>
        <v>13000</v>
      </c>
      <c r="S130" s="27"/>
    </row>
    <row r="131" spans="2:19" s="12" customFormat="1" ht="9" customHeight="1">
      <c r="B131" s="290">
        <v>89</v>
      </c>
      <c r="C131" s="290">
        <v>614324</v>
      </c>
      <c r="D131" s="294" t="s">
        <v>140</v>
      </c>
      <c r="E131" s="304">
        <f t="shared" si="22"/>
        <v>25000</v>
      </c>
      <c r="F131" s="304">
        <f t="shared" si="21"/>
        <v>25000</v>
      </c>
      <c r="G131" s="304">
        <v>25000</v>
      </c>
      <c r="H131" s="304"/>
      <c r="I131" s="304"/>
      <c r="J131" s="304"/>
      <c r="K131" s="304"/>
      <c r="L131" s="304"/>
      <c r="M131" s="304"/>
      <c r="N131" s="304"/>
      <c r="O131" s="304"/>
      <c r="P131" s="304"/>
      <c r="Q131" s="304"/>
      <c r="R131" s="304">
        <f t="shared" si="26"/>
        <v>25000</v>
      </c>
      <c r="S131" s="27"/>
    </row>
    <row r="132" spans="2:19" s="12" customFormat="1" ht="9" customHeight="1">
      <c r="B132" s="290">
        <v>90</v>
      </c>
      <c r="C132" s="290">
        <v>614324</v>
      </c>
      <c r="D132" s="298" t="s">
        <v>137</v>
      </c>
      <c r="E132" s="304">
        <f t="shared" si="22"/>
        <v>180000</v>
      </c>
      <c r="F132" s="304">
        <f t="shared" si="21"/>
        <v>180000</v>
      </c>
      <c r="G132" s="304">
        <v>180000</v>
      </c>
      <c r="H132" s="304"/>
      <c r="I132" s="304"/>
      <c r="J132" s="304"/>
      <c r="K132" s="304"/>
      <c r="L132" s="304"/>
      <c r="M132" s="304"/>
      <c r="N132" s="304"/>
      <c r="O132" s="304"/>
      <c r="P132" s="304"/>
      <c r="Q132" s="304"/>
      <c r="R132" s="304">
        <f t="shared" si="26"/>
        <v>180000</v>
      </c>
      <c r="S132" s="27"/>
    </row>
    <row r="133" spans="2:19" s="12" customFormat="1" ht="15.75" customHeight="1">
      <c r="B133" s="290">
        <v>91</v>
      </c>
      <c r="C133" s="290">
        <v>614324</v>
      </c>
      <c r="D133" s="294" t="s">
        <v>534</v>
      </c>
      <c r="E133" s="304">
        <f t="shared" si="22"/>
        <v>10000</v>
      </c>
      <c r="F133" s="304">
        <f t="shared" si="21"/>
        <v>10000</v>
      </c>
      <c r="G133" s="304"/>
      <c r="H133" s="304"/>
      <c r="I133" s="304"/>
      <c r="J133" s="304"/>
      <c r="K133" s="304"/>
      <c r="L133" s="304"/>
      <c r="M133" s="304">
        <v>10000</v>
      </c>
      <c r="N133" s="304"/>
      <c r="O133" s="304"/>
      <c r="P133" s="304"/>
      <c r="Q133" s="304"/>
      <c r="R133" s="304">
        <f t="shared" si="26"/>
        <v>10000</v>
      </c>
      <c r="S133" s="27"/>
    </row>
    <row r="134" spans="2:19" s="12" customFormat="1" ht="9" customHeight="1">
      <c r="B134" s="290">
        <v>92</v>
      </c>
      <c r="C134" s="290">
        <v>614324</v>
      </c>
      <c r="D134" s="294" t="s">
        <v>138</v>
      </c>
      <c r="E134" s="304">
        <f t="shared" si="22"/>
        <v>40000</v>
      </c>
      <c r="F134" s="304">
        <f t="shared" si="21"/>
        <v>40000</v>
      </c>
      <c r="G134" s="304">
        <v>40000</v>
      </c>
      <c r="H134" s="304"/>
      <c r="I134" s="304"/>
      <c r="J134" s="304"/>
      <c r="K134" s="304"/>
      <c r="L134" s="304"/>
      <c r="M134" s="304"/>
      <c r="N134" s="304"/>
      <c r="O134" s="304"/>
      <c r="P134" s="304"/>
      <c r="Q134" s="304"/>
      <c r="R134" s="304">
        <f t="shared" si="26"/>
        <v>40000</v>
      </c>
      <c r="S134" s="27"/>
    </row>
    <row r="135" spans="2:19" s="12" customFormat="1" ht="9" customHeight="1">
      <c r="B135" s="290">
        <v>93</v>
      </c>
      <c r="C135" s="290">
        <v>614324</v>
      </c>
      <c r="D135" s="294" t="s">
        <v>511</v>
      </c>
      <c r="E135" s="304">
        <f>P135+F135</f>
        <v>20000</v>
      </c>
      <c r="F135" s="304">
        <f>SUM(G135:O135)</f>
        <v>20000</v>
      </c>
      <c r="G135" s="304">
        <v>20000</v>
      </c>
      <c r="H135" s="304"/>
      <c r="I135" s="304"/>
      <c r="J135" s="304"/>
      <c r="K135" s="304"/>
      <c r="L135" s="304"/>
      <c r="M135" s="304"/>
      <c r="N135" s="304"/>
      <c r="O135" s="304"/>
      <c r="P135" s="304"/>
      <c r="Q135" s="304"/>
      <c r="R135" s="304">
        <f t="shared" si="26"/>
        <v>20000</v>
      </c>
      <c r="S135" s="27"/>
    </row>
    <row r="136" spans="2:19" s="12" customFormat="1" ht="9" customHeight="1">
      <c r="B136" s="290"/>
      <c r="C136" s="290">
        <v>614400</v>
      </c>
      <c r="D136" s="297" t="s">
        <v>41</v>
      </c>
      <c r="E136" s="304">
        <f t="shared" si="22"/>
        <v>475000</v>
      </c>
      <c r="F136" s="304">
        <f t="shared" si="21"/>
        <v>475000</v>
      </c>
      <c r="G136" s="304">
        <f aca="true" t="shared" si="32" ref="G136:Q136">SUM(G137:G139)</f>
        <v>475000</v>
      </c>
      <c r="H136" s="304">
        <f t="shared" si="32"/>
        <v>0</v>
      </c>
      <c r="I136" s="304">
        <f t="shared" si="32"/>
        <v>0</v>
      </c>
      <c r="J136" s="304"/>
      <c r="K136" s="304">
        <f t="shared" si="32"/>
        <v>0</v>
      </c>
      <c r="L136" s="304">
        <f t="shared" si="32"/>
        <v>0</v>
      </c>
      <c r="M136" s="304">
        <f t="shared" si="32"/>
        <v>0</v>
      </c>
      <c r="N136" s="304">
        <f t="shared" si="32"/>
        <v>0</v>
      </c>
      <c r="O136" s="304">
        <f t="shared" si="32"/>
        <v>0</v>
      </c>
      <c r="P136" s="304">
        <f t="shared" si="32"/>
        <v>0</v>
      </c>
      <c r="Q136" s="304">
        <f t="shared" si="32"/>
        <v>0</v>
      </c>
      <c r="R136" s="304">
        <f t="shared" si="26"/>
        <v>475000</v>
      </c>
      <c r="S136" s="27"/>
    </row>
    <row r="137" spans="2:19" s="12" customFormat="1" ht="9" customHeight="1">
      <c r="B137" s="290">
        <v>94</v>
      </c>
      <c r="C137" s="290">
        <v>614411</v>
      </c>
      <c r="D137" s="297" t="s">
        <v>203</v>
      </c>
      <c r="E137" s="304">
        <f t="shared" si="22"/>
        <v>30000</v>
      </c>
      <c r="F137" s="304">
        <f t="shared" si="21"/>
        <v>30000</v>
      </c>
      <c r="G137" s="304">
        <v>30000</v>
      </c>
      <c r="H137" s="304"/>
      <c r="I137" s="304"/>
      <c r="J137" s="304"/>
      <c r="K137" s="304"/>
      <c r="L137" s="304"/>
      <c r="M137" s="304"/>
      <c r="N137" s="304"/>
      <c r="O137" s="304"/>
      <c r="P137" s="304"/>
      <c r="Q137" s="304"/>
      <c r="R137" s="304">
        <f t="shared" si="26"/>
        <v>30000</v>
      </c>
      <c r="S137" s="27"/>
    </row>
    <row r="138" spans="2:19" s="12" customFormat="1" ht="9" customHeight="1">
      <c r="B138" s="290">
        <v>95</v>
      </c>
      <c r="C138" s="290">
        <v>614411</v>
      </c>
      <c r="D138" s="297" t="s">
        <v>148</v>
      </c>
      <c r="E138" s="304">
        <f t="shared" si="22"/>
        <v>210000</v>
      </c>
      <c r="F138" s="304">
        <f t="shared" si="21"/>
        <v>210000</v>
      </c>
      <c r="G138" s="304">
        <v>210000</v>
      </c>
      <c r="H138" s="304"/>
      <c r="I138" s="304"/>
      <c r="J138" s="304"/>
      <c r="K138" s="304"/>
      <c r="L138" s="304"/>
      <c r="M138" s="304"/>
      <c r="N138" s="304"/>
      <c r="O138" s="304"/>
      <c r="P138" s="304"/>
      <c r="Q138" s="304"/>
      <c r="R138" s="304">
        <f t="shared" si="26"/>
        <v>210000</v>
      </c>
      <c r="S138" s="27"/>
    </row>
    <row r="139" spans="2:19" s="12" customFormat="1" ht="9" customHeight="1">
      <c r="B139" s="290">
        <v>96</v>
      </c>
      <c r="C139" s="290">
        <v>614411</v>
      </c>
      <c r="D139" s="297" t="s">
        <v>149</v>
      </c>
      <c r="E139" s="304">
        <f t="shared" si="22"/>
        <v>235000</v>
      </c>
      <c r="F139" s="304">
        <f t="shared" si="21"/>
        <v>235000</v>
      </c>
      <c r="G139" s="304">
        <v>235000</v>
      </c>
      <c r="H139" s="304"/>
      <c r="I139" s="304"/>
      <c r="J139" s="304"/>
      <c r="K139" s="304"/>
      <c r="L139" s="304"/>
      <c r="M139" s="304"/>
      <c r="N139" s="304"/>
      <c r="O139" s="304"/>
      <c r="P139" s="304"/>
      <c r="Q139" s="304"/>
      <c r="R139" s="304">
        <f t="shared" si="26"/>
        <v>235000</v>
      </c>
      <c r="S139" s="27"/>
    </row>
    <row r="140" spans="2:19" s="12" customFormat="1" ht="9" customHeight="1">
      <c r="B140" s="290"/>
      <c r="C140" s="290">
        <v>614500</v>
      </c>
      <c r="D140" s="295" t="s">
        <v>42</v>
      </c>
      <c r="E140" s="304">
        <f t="shared" si="22"/>
        <v>618000</v>
      </c>
      <c r="F140" s="304">
        <f t="shared" si="21"/>
        <v>607000</v>
      </c>
      <c r="G140" s="304">
        <f aca="true" t="shared" si="33" ref="G140:Q140">G141+G150</f>
        <v>157000</v>
      </c>
      <c r="H140" s="304">
        <f t="shared" si="33"/>
        <v>0</v>
      </c>
      <c r="I140" s="304">
        <f t="shared" si="33"/>
        <v>0</v>
      </c>
      <c r="J140" s="304">
        <f t="shared" si="33"/>
        <v>0</v>
      </c>
      <c r="K140" s="304">
        <f t="shared" si="33"/>
        <v>440000</v>
      </c>
      <c r="L140" s="304">
        <f t="shared" si="33"/>
        <v>0</v>
      </c>
      <c r="M140" s="304">
        <f t="shared" si="33"/>
        <v>0</v>
      </c>
      <c r="N140" s="304">
        <f t="shared" si="33"/>
        <v>0</v>
      </c>
      <c r="O140" s="304">
        <f t="shared" si="33"/>
        <v>10000</v>
      </c>
      <c r="P140" s="304">
        <f t="shared" si="33"/>
        <v>11000</v>
      </c>
      <c r="Q140" s="304">
        <f t="shared" si="33"/>
        <v>0</v>
      </c>
      <c r="R140" s="304">
        <f t="shared" si="26"/>
        <v>618000</v>
      </c>
      <c r="S140" s="27"/>
    </row>
    <row r="141" spans="2:19" s="12" customFormat="1" ht="9" customHeight="1">
      <c r="B141" s="290"/>
      <c r="C141" s="290">
        <v>614511</v>
      </c>
      <c r="D141" s="294" t="s">
        <v>150</v>
      </c>
      <c r="E141" s="304">
        <f t="shared" si="22"/>
        <v>518000</v>
      </c>
      <c r="F141" s="304">
        <f t="shared" si="21"/>
        <v>507000</v>
      </c>
      <c r="G141" s="304">
        <f>SUM(G142:G149)</f>
        <v>57000</v>
      </c>
      <c r="H141" s="304">
        <f aca="true" t="shared" si="34" ref="H141:Q141">SUM(H142:H149)</f>
        <v>0</v>
      </c>
      <c r="I141" s="304">
        <f t="shared" si="34"/>
        <v>0</v>
      </c>
      <c r="J141" s="304">
        <f t="shared" si="34"/>
        <v>0</v>
      </c>
      <c r="K141" s="304">
        <f t="shared" si="34"/>
        <v>440000</v>
      </c>
      <c r="L141" s="304">
        <f t="shared" si="34"/>
        <v>0</v>
      </c>
      <c r="M141" s="304">
        <f t="shared" si="34"/>
        <v>0</v>
      </c>
      <c r="N141" s="304">
        <f t="shared" si="34"/>
        <v>0</v>
      </c>
      <c r="O141" s="304">
        <f t="shared" si="34"/>
        <v>10000</v>
      </c>
      <c r="P141" s="304">
        <f t="shared" si="34"/>
        <v>11000</v>
      </c>
      <c r="Q141" s="304">
        <f t="shared" si="34"/>
        <v>0</v>
      </c>
      <c r="R141" s="304">
        <f t="shared" si="26"/>
        <v>518000</v>
      </c>
      <c r="S141" s="27"/>
    </row>
    <row r="142" spans="2:19" s="12" customFormat="1" ht="9" customHeight="1">
      <c r="B142" s="290">
        <v>97</v>
      </c>
      <c r="C142" s="290">
        <v>614511</v>
      </c>
      <c r="D142" s="294" t="s">
        <v>151</v>
      </c>
      <c r="E142" s="304">
        <f t="shared" si="22"/>
        <v>11000</v>
      </c>
      <c r="F142" s="304">
        <f t="shared" si="21"/>
        <v>0</v>
      </c>
      <c r="G142" s="304"/>
      <c r="H142" s="304"/>
      <c r="I142" s="304"/>
      <c r="J142" s="304"/>
      <c r="K142" s="304"/>
      <c r="L142" s="304"/>
      <c r="M142" s="304"/>
      <c r="N142" s="304"/>
      <c r="O142" s="304"/>
      <c r="P142" s="304">
        <v>11000</v>
      </c>
      <c r="Q142" s="304"/>
      <c r="R142" s="304">
        <f t="shared" si="26"/>
        <v>11000</v>
      </c>
      <c r="S142" s="27"/>
    </row>
    <row r="143" spans="2:19" s="12" customFormat="1" ht="9" customHeight="1">
      <c r="B143" s="290">
        <v>98</v>
      </c>
      <c r="C143" s="290">
        <v>614511</v>
      </c>
      <c r="D143" s="294" t="s">
        <v>152</v>
      </c>
      <c r="E143" s="304">
        <f t="shared" si="22"/>
        <v>20000</v>
      </c>
      <c r="F143" s="304">
        <f t="shared" si="21"/>
        <v>20000</v>
      </c>
      <c r="G143" s="304"/>
      <c r="H143" s="304"/>
      <c r="I143" s="304"/>
      <c r="J143" s="304"/>
      <c r="K143" s="304">
        <v>20000</v>
      </c>
      <c r="L143" s="304"/>
      <c r="M143" s="304"/>
      <c r="N143" s="304"/>
      <c r="O143" s="304"/>
      <c r="P143" s="304"/>
      <c r="Q143" s="304"/>
      <c r="R143" s="304">
        <f t="shared" si="26"/>
        <v>20000</v>
      </c>
      <c r="S143" s="27"/>
    </row>
    <row r="144" spans="2:19" s="12" customFormat="1" ht="9" customHeight="1">
      <c r="B144" s="290">
        <v>99</v>
      </c>
      <c r="C144" s="290">
        <v>614511</v>
      </c>
      <c r="D144" s="294" t="s">
        <v>153</v>
      </c>
      <c r="E144" s="304">
        <f t="shared" si="22"/>
        <v>80000</v>
      </c>
      <c r="F144" s="304">
        <f t="shared" si="21"/>
        <v>80000</v>
      </c>
      <c r="G144" s="304"/>
      <c r="H144" s="304"/>
      <c r="I144" s="304"/>
      <c r="J144" s="304"/>
      <c r="K144" s="304">
        <v>80000</v>
      </c>
      <c r="L144" s="304"/>
      <c r="M144" s="304"/>
      <c r="N144" s="304"/>
      <c r="O144" s="304"/>
      <c r="P144" s="304"/>
      <c r="Q144" s="304"/>
      <c r="R144" s="304">
        <f t="shared" si="26"/>
        <v>80000</v>
      </c>
      <c r="S144" s="27"/>
    </row>
    <row r="145" spans="2:19" s="12" customFormat="1" ht="9" customHeight="1">
      <c r="B145" s="290">
        <v>100</v>
      </c>
      <c r="C145" s="290">
        <v>614511</v>
      </c>
      <c r="D145" s="294" t="s">
        <v>264</v>
      </c>
      <c r="E145" s="304">
        <f t="shared" si="22"/>
        <v>230000</v>
      </c>
      <c r="F145" s="304">
        <f t="shared" si="21"/>
        <v>230000</v>
      </c>
      <c r="G145" s="304"/>
      <c r="H145" s="304"/>
      <c r="I145" s="304"/>
      <c r="J145" s="304"/>
      <c r="K145" s="304">
        <v>230000</v>
      </c>
      <c r="L145" s="304"/>
      <c r="M145" s="304"/>
      <c r="N145" s="304"/>
      <c r="O145" s="304"/>
      <c r="P145" s="304"/>
      <c r="Q145" s="304"/>
      <c r="R145" s="304">
        <f t="shared" si="26"/>
        <v>230000</v>
      </c>
      <c r="S145" s="27"/>
    </row>
    <row r="146" spans="2:19" s="12" customFormat="1" ht="9" customHeight="1">
      <c r="B146" s="290">
        <v>101</v>
      </c>
      <c r="C146" s="290">
        <v>614511</v>
      </c>
      <c r="D146" s="294" t="s">
        <v>338</v>
      </c>
      <c r="E146" s="304">
        <f t="shared" si="22"/>
        <v>10000</v>
      </c>
      <c r="F146" s="304">
        <f t="shared" si="21"/>
        <v>10000</v>
      </c>
      <c r="G146" s="304"/>
      <c r="H146" s="304"/>
      <c r="I146" s="304"/>
      <c r="J146" s="304"/>
      <c r="K146" s="304"/>
      <c r="L146" s="304"/>
      <c r="M146" s="304"/>
      <c r="N146" s="304"/>
      <c r="O146" s="304">
        <v>10000</v>
      </c>
      <c r="P146" s="304"/>
      <c r="Q146" s="304"/>
      <c r="R146" s="304">
        <f t="shared" si="26"/>
        <v>10000</v>
      </c>
      <c r="S146" s="27"/>
    </row>
    <row r="147" spans="2:19" s="12" customFormat="1" ht="15.75" customHeight="1">
      <c r="B147" s="290">
        <v>102</v>
      </c>
      <c r="C147" s="290">
        <v>614511</v>
      </c>
      <c r="D147" s="294" t="s">
        <v>466</v>
      </c>
      <c r="E147" s="304">
        <f t="shared" si="22"/>
        <v>50000</v>
      </c>
      <c r="F147" s="304">
        <f t="shared" si="21"/>
        <v>50000</v>
      </c>
      <c r="G147" s="304"/>
      <c r="H147" s="304"/>
      <c r="I147" s="304"/>
      <c r="J147" s="304"/>
      <c r="K147" s="304">
        <v>50000</v>
      </c>
      <c r="L147" s="304"/>
      <c r="M147" s="304"/>
      <c r="N147" s="304"/>
      <c r="O147" s="304"/>
      <c r="P147" s="304"/>
      <c r="Q147" s="304"/>
      <c r="R147" s="304">
        <f t="shared" si="26"/>
        <v>50000</v>
      </c>
      <c r="S147" s="27"/>
    </row>
    <row r="148" spans="2:19" s="12" customFormat="1" ht="9" customHeight="1">
      <c r="B148" s="290">
        <v>103</v>
      </c>
      <c r="C148" s="290">
        <v>614511</v>
      </c>
      <c r="D148" s="294" t="s">
        <v>366</v>
      </c>
      <c r="E148" s="304">
        <f t="shared" si="22"/>
        <v>60000</v>
      </c>
      <c r="F148" s="304">
        <f aca="true" t="shared" si="35" ref="F148:F218">SUM(G148:O148)</f>
        <v>60000</v>
      </c>
      <c r="G148" s="304"/>
      <c r="H148" s="304"/>
      <c r="I148" s="304"/>
      <c r="J148" s="304"/>
      <c r="K148" s="304">
        <v>60000</v>
      </c>
      <c r="L148" s="304"/>
      <c r="M148" s="304"/>
      <c r="N148" s="304"/>
      <c r="O148" s="304"/>
      <c r="P148" s="304"/>
      <c r="Q148" s="304"/>
      <c r="R148" s="304">
        <f t="shared" si="26"/>
        <v>60000</v>
      </c>
      <c r="S148" s="27"/>
    </row>
    <row r="149" spans="2:19" s="12" customFormat="1" ht="15.75" customHeight="1">
      <c r="B149" s="290">
        <v>104</v>
      </c>
      <c r="C149" s="290">
        <v>614511</v>
      </c>
      <c r="D149" s="294" t="s">
        <v>154</v>
      </c>
      <c r="E149" s="304">
        <f t="shared" si="22"/>
        <v>57000</v>
      </c>
      <c r="F149" s="304">
        <f t="shared" si="35"/>
        <v>57000</v>
      </c>
      <c r="G149" s="304">
        <f>58000-1000</f>
        <v>57000</v>
      </c>
      <c r="H149" s="304"/>
      <c r="I149" s="304"/>
      <c r="J149" s="304"/>
      <c r="K149" s="304"/>
      <c r="L149" s="304"/>
      <c r="M149" s="304"/>
      <c r="N149" s="304"/>
      <c r="O149" s="304"/>
      <c r="P149" s="304"/>
      <c r="Q149" s="304"/>
      <c r="R149" s="304">
        <f t="shared" si="26"/>
        <v>57000</v>
      </c>
      <c r="S149" s="27"/>
    </row>
    <row r="150" spans="2:19" s="12" customFormat="1" ht="9" customHeight="1">
      <c r="B150" s="290">
        <v>105</v>
      </c>
      <c r="C150" s="290">
        <v>614515</v>
      </c>
      <c r="D150" s="298" t="s">
        <v>155</v>
      </c>
      <c r="E150" s="304">
        <f t="shared" si="22"/>
        <v>100000</v>
      </c>
      <c r="F150" s="304">
        <f t="shared" si="35"/>
        <v>100000</v>
      </c>
      <c r="G150" s="304">
        <v>100000</v>
      </c>
      <c r="H150" s="304"/>
      <c r="I150" s="304"/>
      <c r="J150" s="304"/>
      <c r="K150" s="304"/>
      <c r="L150" s="304"/>
      <c r="M150" s="304"/>
      <c r="N150" s="304"/>
      <c r="O150" s="304"/>
      <c r="P150" s="304"/>
      <c r="Q150" s="304"/>
      <c r="R150" s="304">
        <f t="shared" si="26"/>
        <v>100000</v>
      </c>
      <c r="S150" s="27"/>
    </row>
    <row r="151" spans="2:19" s="12" customFormat="1" ht="9" customHeight="1">
      <c r="B151" s="290"/>
      <c r="C151" s="290">
        <v>614800</v>
      </c>
      <c r="D151" s="294" t="s">
        <v>52</v>
      </c>
      <c r="E151" s="304">
        <f t="shared" si="22"/>
        <v>22000</v>
      </c>
      <c r="F151" s="304">
        <f t="shared" si="35"/>
        <v>0</v>
      </c>
      <c r="G151" s="304">
        <f aca="true" t="shared" si="36" ref="G151:Q151">SUM(G152:G153)</f>
        <v>0</v>
      </c>
      <c r="H151" s="304">
        <f t="shared" si="36"/>
        <v>0</v>
      </c>
      <c r="I151" s="304">
        <f t="shared" si="36"/>
        <v>0</v>
      </c>
      <c r="J151" s="304">
        <f t="shared" si="36"/>
        <v>0</v>
      </c>
      <c r="K151" s="304">
        <f t="shared" si="36"/>
        <v>0</v>
      </c>
      <c r="L151" s="304">
        <f t="shared" si="36"/>
        <v>0</v>
      </c>
      <c r="M151" s="304">
        <f t="shared" si="36"/>
        <v>0</v>
      </c>
      <c r="N151" s="304">
        <f t="shared" si="36"/>
        <v>0</v>
      </c>
      <c r="O151" s="304">
        <f t="shared" si="36"/>
        <v>0</v>
      </c>
      <c r="P151" s="304">
        <f t="shared" si="36"/>
        <v>22000</v>
      </c>
      <c r="Q151" s="304">
        <f t="shared" si="36"/>
        <v>50000</v>
      </c>
      <c r="R151" s="304">
        <f t="shared" si="26"/>
        <v>72000</v>
      </c>
      <c r="S151" s="27"/>
    </row>
    <row r="152" spans="2:19" s="12" customFormat="1" ht="9" customHeight="1">
      <c r="B152" s="290">
        <v>106</v>
      </c>
      <c r="C152" s="290">
        <v>614811</v>
      </c>
      <c r="D152" s="294" t="s">
        <v>263</v>
      </c>
      <c r="E152" s="304">
        <f aca="true" t="shared" si="37" ref="E152:E222">P152+F152</f>
        <v>22000</v>
      </c>
      <c r="F152" s="304">
        <f t="shared" si="35"/>
        <v>0</v>
      </c>
      <c r="G152" s="304"/>
      <c r="H152" s="304"/>
      <c r="I152" s="304"/>
      <c r="J152" s="304"/>
      <c r="K152" s="304"/>
      <c r="L152" s="304"/>
      <c r="M152" s="304"/>
      <c r="N152" s="304"/>
      <c r="O152" s="304"/>
      <c r="P152" s="304">
        <v>22000</v>
      </c>
      <c r="Q152" s="304"/>
      <c r="R152" s="304">
        <f t="shared" si="26"/>
        <v>22000</v>
      </c>
      <c r="S152" s="27"/>
    </row>
    <row r="153" spans="2:19" s="12" customFormat="1" ht="15.75" customHeight="1">
      <c r="B153" s="290">
        <v>107</v>
      </c>
      <c r="C153" s="290">
        <v>614817</v>
      </c>
      <c r="D153" s="299" t="s">
        <v>364</v>
      </c>
      <c r="E153" s="304">
        <f t="shared" si="37"/>
        <v>0</v>
      </c>
      <c r="F153" s="304">
        <f t="shared" si="35"/>
        <v>0</v>
      </c>
      <c r="G153" s="304"/>
      <c r="H153" s="304"/>
      <c r="I153" s="304"/>
      <c r="J153" s="304"/>
      <c r="K153" s="304"/>
      <c r="L153" s="304"/>
      <c r="M153" s="304"/>
      <c r="N153" s="304"/>
      <c r="O153" s="304"/>
      <c r="P153" s="304"/>
      <c r="Q153" s="304">
        <v>50000</v>
      </c>
      <c r="R153" s="304">
        <f t="shared" si="26"/>
        <v>50000</v>
      </c>
      <c r="S153" s="27"/>
    </row>
    <row r="154" spans="2:19" s="12" customFormat="1" ht="9" customHeight="1">
      <c r="B154" s="290"/>
      <c r="C154" s="19">
        <v>615000</v>
      </c>
      <c r="D154" s="296" t="s">
        <v>159</v>
      </c>
      <c r="E154" s="304">
        <f t="shared" si="37"/>
        <v>4730833.890000001</v>
      </c>
      <c r="F154" s="304">
        <f t="shared" si="35"/>
        <v>4730833.890000001</v>
      </c>
      <c r="G154" s="304">
        <f aca="true" t="shared" si="38" ref="G154:Q154">G155+G194+G203</f>
        <v>521000</v>
      </c>
      <c r="H154" s="304">
        <f t="shared" si="38"/>
        <v>0</v>
      </c>
      <c r="I154" s="304">
        <f t="shared" si="38"/>
        <v>40000</v>
      </c>
      <c r="J154" s="304">
        <f t="shared" si="38"/>
        <v>0</v>
      </c>
      <c r="K154" s="304">
        <f t="shared" si="38"/>
        <v>4079833.89</v>
      </c>
      <c r="L154" s="304">
        <f t="shared" si="38"/>
        <v>0</v>
      </c>
      <c r="M154" s="304">
        <f t="shared" si="38"/>
        <v>90000</v>
      </c>
      <c r="N154" s="304">
        <f t="shared" si="38"/>
        <v>0</v>
      </c>
      <c r="O154" s="304">
        <f t="shared" si="38"/>
        <v>0</v>
      </c>
      <c r="P154" s="304">
        <f t="shared" si="38"/>
        <v>0</v>
      </c>
      <c r="Q154" s="304">
        <f t="shared" si="38"/>
        <v>0</v>
      </c>
      <c r="R154" s="304">
        <f t="shared" si="26"/>
        <v>4730833.890000001</v>
      </c>
      <c r="S154" s="27"/>
    </row>
    <row r="155" spans="2:19" s="12" customFormat="1" ht="15.75" customHeight="1">
      <c r="B155" s="290"/>
      <c r="C155" s="290">
        <v>615100</v>
      </c>
      <c r="D155" s="294" t="s">
        <v>45</v>
      </c>
      <c r="E155" s="304">
        <f t="shared" si="37"/>
        <v>4280833.890000001</v>
      </c>
      <c r="F155" s="304">
        <f t="shared" si="35"/>
        <v>4280833.890000001</v>
      </c>
      <c r="G155" s="304">
        <f aca="true" t="shared" si="39" ref="G155:Q155">G156+G157+G160+G165+G166+G169+G170+G174+G177+G181+G182+G183+G186+G187+G190+G193</f>
        <v>126000</v>
      </c>
      <c r="H155" s="304">
        <f t="shared" si="39"/>
        <v>0</v>
      </c>
      <c r="I155" s="304">
        <f t="shared" si="39"/>
        <v>25000</v>
      </c>
      <c r="J155" s="304">
        <f t="shared" si="39"/>
        <v>0</v>
      </c>
      <c r="K155" s="304">
        <f t="shared" si="39"/>
        <v>4079833.89</v>
      </c>
      <c r="L155" s="304">
        <f t="shared" si="39"/>
        <v>0</v>
      </c>
      <c r="M155" s="304">
        <f t="shared" si="39"/>
        <v>50000</v>
      </c>
      <c r="N155" s="304">
        <f t="shared" si="39"/>
        <v>0</v>
      </c>
      <c r="O155" s="304">
        <f t="shared" si="39"/>
        <v>0</v>
      </c>
      <c r="P155" s="304">
        <f t="shared" si="39"/>
        <v>0</v>
      </c>
      <c r="Q155" s="304">
        <f t="shared" si="39"/>
        <v>0</v>
      </c>
      <c r="R155" s="304">
        <f t="shared" si="26"/>
        <v>4280833.890000001</v>
      </c>
      <c r="S155" s="29"/>
    </row>
    <row r="156" spans="2:19" s="12" customFormat="1" ht="9" customHeight="1">
      <c r="B156" s="290">
        <v>108</v>
      </c>
      <c r="C156" s="290">
        <v>615118</v>
      </c>
      <c r="D156" s="294" t="s">
        <v>160</v>
      </c>
      <c r="E156" s="304">
        <f t="shared" si="37"/>
        <v>50000</v>
      </c>
      <c r="F156" s="304">
        <f t="shared" si="35"/>
        <v>50000</v>
      </c>
      <c r="G156" s="304">
        <v>50000</v>
      </c>
      <c r="H156" s="304"/>
      <c r="I156" s="304"/>
      <c r="J156" s="304"/>
      <c r="K156" s="304"/>
      <c r="L156" s="304"/>
      <c r="M156" s="304"/>
      <c r="N156" s="304"/>
      <c r="O156" s="304"/>
      <c r="P156" s="304"/>
      <c r="Q156" s="304"/>
      <c r="R156" s="304">
        <f t="shared" si="26"/>
        <v>50000</v>
      </c>
      <c r="S156" s="29"/>
    </row>
    <row r="157" spans="2:19" s="12" customFormat="1" ht="9" customHeight="1">
      <c r="B157" s="290">
        <v>109</v>
      </c>
      <c r="C157" s="290">
        <v>615118</v>
      </c>
      <c r="D157" s="294" t="s">
        <v>372</v>
      </c>
      <c r="E157" s="304">
        <f t="shared" si="37"/>
        <v>605000</v>
      </c>
      <c r="F157" s="304">
        <f t="shared" si="35"/>
        <v>605000</v>
      </c>
      <c r="G157" s="304">
        <f>SUM(G158:G159)</f>
        <v>51000</v>
      </c>
      <c r="H157" s="304">
        <f>SUM(H158:H159)</f>
        <v>0</v>
      </c>
      <c r="I157" s="304">
        <f>SUM(I158:I159)</f>
        <v>0</v>
      </c>
      <c r="J157" s="304">
        <f>SUM(J158:J159)</f>
        <v>0</v>
      </c>
      <c r="K157" s="304">
        <f>SUM(K158:K159)</f>
        <v>554000</v>
      </c>
      <c r="L157" s="304">
        <f aca="true" t="shared" si="40" ref="L157:Q157">SUM(L158:L159)</f>
        <v>0</v>
      </c>
      <c r="M157" s="304">
        <f t="shared" si="40"/>
        <v>0</v>
      </c>
      <c r="N157" s="304">
        <f t="shared" si="40"/>
        <v>0</v>
      </c>
      <c r="O157" s="304">
        <f t="shared" si="40"/>
        <v>0</v>
      </c>
      <c r="P157" s="304">
        <f t="shared" si="40"/>
        <v>0</v>
      </c>
      <c r="Q157" s="304">
        <f t="shared" si="40"/>
        <v>0</v>
      </c>
      <c r="R157" s="304">
        <f t="shared" si="26"/>
        <v>605000</v>
      </c>
      <c r="S157" s="27"/>
    </row>
    <row r="158" spans="2:19" s="12" customFormat="1" ht="16.5" customHeight="1">
      <c r="B158" s="290"/>
      <c r="C158" s="290"/>
      <c r="D158" s="294" t="s">
        <v>512</v>
      </c>
      <c r="E158" s="304">
        <f>P158+F158</f>
        <v>450000</v>
      </c>
      <c r="F158" s="304">
        <f>SUM(G158:O158)</f>
        <v>450000</v>
      </c>
      <c r="G158" s="304"/>
      <c r="H158" s="304"/>
      <c r="I158" s="304"/>
      <c r="J158" s="304"/>
      <c r="K158" s="304">
        <v>450000</v>
      </c>
      <c r="L158" s="304"/>
      <c r="M158" s="304"/>
      <c r="N158" s="304"/>
      <c r="O158" s="304"/>
      <c r="P158" s="304"/>
      <c r="Q158" s="304"/>
      <c r="R158" s="304">
        <f t="shared" si="26"/>
        <v>450000</v>
      </c>
      <c r="S158" s="27"/>
    </row>
    <row r="159" spans="2:19" s="12" customFormat="1" ht="15.75" customHeight="1">
      <c r="B159" s="290"/>
      <c r="C159" s="290"/>
      <c r="D159" s="294" t="s">
        <v>373</v>
      </c>
      <c r="E159" s="304">
        <f t="shared" si="37"/>
        <v>155000</v>
      </c>
      <c r="F159" s="304">
        <f t="shared" si="35"/>
        <v>155000</v>
      </c>
      <c r="G159" s="304">
        <v>51000</v>
      </c>
      <c r="H159" s="304"/>
      <c r="I159" s="304"/>
      <c r="J159" s="304"/>
      <c r="K159" s="304">
        <v>104000</v>
      </c>
      <c r="L159" s="304"/>
      <c r="M159" s="304"/>
      <c r="N159" s="304"/>
      <c r="O159" s="304"/>
      <c r="P159" s="304"/>
      <c r="Q159" s="304"/>
      <c r="R159" s="304">
        <f>E159+Q159</f>
        <v>155000</v>
      </c>
      <c r="S159" s="27"/>
    </row>
    <row r="160" spans="2:19" s="12" customFormat="1" ht="9" customHeight="1">
      <c r="B160" s="290">
        <v>110</v>
      </c>
      <c r="C160" s="290">
        <v>615118</v>
      </c>
      <c r="D160" s="294" t="s">
        <v>245</v>
      </c>
      <c r="E160" s="304">
        <f t="shared" si="37"/>
        <v>1330833.8900000001</v>
      </c>
      <c r="F160" s="304">
        <f t="shared" si="35"/>
        <v>1330833.8900000001</v>
      </c>
      <c r="G160" s="304"/>
      <c r="H160" s="304"/>
      <c r="I160" s="304"/>
      <c r="J160" s="304"/>
      <c r="K160" s="304">
        <f>SUM(K161:K164)</f>
        <v>1330833.8900000001</v>
      </c>
      <c r="L160" s="304"/>
      <c r="M160" s="304"/>
      <c r="N160" s="304"/>
      <c r="O160" s="304"/>
      <c r="P160" s="304"/>
      <c r="Q160" s="304"/>
      <c r="R160" s="304">
        <f aca="true" t="shared" si="41" ref="R160:R222">E160+Q160</f>
        <v>1330833.8900000001</v>
      </c>
      <c r="S160" s="27"/>
    </row>
    <row r="161" spans="2:19" s="12" customFormat="1" ht="15.75" customHeight="1">
      <c r="B161" s="290"/>
      <c r="C161" s="290"/>
      <c r="D161" s="294" t="s">
        <v>405</v>
      </c>
      <c r="E161" s="304">
        <f t="shared" si="37"/>
        <v>350000</v>
      </c>
      <c r="F161" s="304">
        <f t="shared" si="35"/>
        <v>350000</v>
      </c>
      <c r="G161" s="304"/>
      <c r="H161" s="304"/>
      <c r="I161" s="304"/>
      <c r="J161" s="304"/>
      <c r="K161" s="304">
        <v>350000</v>
      </c>
      <c r="L161" s="304"/>
      <c r="M161" s="304"/>
      <c r="N161" s="304"/>
      <c r="O161" s="304"/>
      <c r="P161" s="304"/>
      <c r="Q161" s="304"/>
      <c r="R161" s="304">
        <f t="shared" si="41"/>
        <v>350000</v>
      </c>
      <c r="S161" s="27"/>
    </row>
    <row r="162" spans="2:19" s="12" customFormat="1" ht="15.75" customHeight="1">
      <c r="B162" s="290"/>
      <c r="C162" s="290"/>
      <c r="D162" s="294" t="s">
        <v>513</v>
      </c>
      <c r="E162" s="304">
        <f>P162+F162</f>
        <v>150000</v>
      </c>
      <c r="F162" s="304">
        <f>SUM(G162:O162)</f>
        <v>150000</v>
      </c>
      <c r="G162" s="304"/>
      <c r="H162" s="304"/>
      <c r="I162" s="304"/>
      <c r="J162" s="304"/>
      <c r="K162" s="304">
        <v>150000</v>
      </c>
      <c r="L162" s="304"/>
      <c r="M162" s="304"/>
      <c r="N162" s="304"/>
      <c r="O162" s="304"/>
      <c r="P162" s="304"/>
      <c r="Q162" s="304"/>
      <c r="R162" s="304">
        <f t="shared" si="41"/>
        <v>150000</v>
      </c>
      <c r="S162" s="27"/>
    </row>
    <row r="163" spans="2:19" s="12" customFormat="1" ht="9" customHeight="1">
      <c r="B163" s="290"/>
      <c r="C163" s="290"/>
      <c r="D163" s="294" t="s">
        <v>514</v>
      </c>
      <c r="E163" s="304">
        <f>P163+F163</f>
        <v>400000</v>
      </c>
      <c r="F163" s="304">
        <f>SUM(G163:O163)</f>
        <v>400000</v>
      </c>
      <c r="G163" s="304"/>
      <c r="H163" s="304"/>
      <c r="I163" s="304"/>
      <c r="J163" s="304"/>
      <c r="K163" s="304">
        <v>400000</v>
      </c>
      <c r="L163" s="304"/>
      <c r="M163" s="304"/>
      <c r="N163" s="304"/>
      <c r="O163" s="304"/>
      <c r="P163" s="304"/>
      <c r="Q163" s="304"/>
      <c r="R163" s="304">
        <f t="shared" si="41"/>
        <v>400000</v>
      </c>
      <c r="S163" s="27"/>
    </row>
    <row r="164" spans="2:19" s="12" customFormat="1" ht="15.75" customHeight="1">
      <c r="B164" s="290"/>
      <c r="C164" s="290"/>
      <c r="D164" s="294" t="s">
        <v>386</v>
      </c>
      <c r="E164" s="304">
        <f t="shared" si="37"/>
        <v>430833.89</v>
      </c>
      <c r="F164" s="304">
        <f t="shared" si="35"/>
        <v>430833.89</v>
      </c>
      <c r="G164" s="304"/>
      <c r="H164" s="304"/>
      <c r="I164" s="304"/>
      <c r="J164" s="304"/>
      <c r="K164" s="304">
        <v>430833.89</v>
      </c>
      <c r="L164" s="304"/>
      <c r="M164" s="304"/>
      <c r="N164" s="304"/>
      <c r="O164" s="304"/>
      <c r="P164" s="304"/>
      <c r="Q164" s="304"/>
      <c r="R164" s="304">
        <f t="shared" si="41"/>
        <v>430833.89</v>
      </c>
      <c r="S164" s="27"/>
    </row>
    <row r="165" spans="2:19" s="12" customFormat="1" ht="9" customHeight="1">
      <c r="B165" s="290">
        <v>111</v>
      </c>
      <c r="C165" s="290">
        <v>615118</v>
      </c>
      <c r="D165" s="294" t="s">
        <v>246</v>
      </c>
      <c r="E165" s="304">
        <f t="shared" si="37"/>
        <v>150000</v>
      </c>
      <c r="F165" s="304">
        <f t="shared" si="35"/>
        <v>150000</v>
      </c>
      <c r="G165" s="304"/>
      <c r="H165" s="304"/>
      <c r="I165" s="304"/>
      <c r="J165" s="304"/>
      <c r="K165" s="304">
        <v>150000</v>
      </c>
      <c r="L165" s="304"/>
      <c r="M165" s="304"/>
      <c r="N165" s="304"/>
      <c r="O165" s="304"/>
      <c r="P165" s="304"/>
      <c r="Q165" s="304"/>
      <c r="R165" s="304">
        <f t="shared" si="41"/>
        <v>150000</v>
      </c>
      <c r="S165" s="27"/>
    </row>
    <row r="166" spans="2:19" s="12" customFormat="1" ht="9" customHeight="1">
      <c r="B166" s="290">
        <v>112</v>
      </c>
      <c r="C166" s="290">
        <v>615118</v>
      </c>
      <c r="D166" s="294" t="s">
        <v>199</v>
      </c>
      <c r="E166" s="304">
        <f t="shared" si="37"/>
        <v>400000</v>
      </c>
      <c r="F166" s="304">
        <f t="shared" si="35"/>
        <v>400000</v>
      </c>
      <c r="G166" s="304"/>
      <c r="H166" s="304"/>
      <c r="I166" s="304"/>
      <c r="J166" s="304"/>
      <c r="K166" s="304">
        <f>SUM(K167:K168)</f>
        <v>400000</v>
      </c>
      <c r="L166" s="304"/>
      <c r="M166" s="304"/>
      <c r="N166" s="304"/>
      <c r="O166" s="304"/>
      <c r="P166" s="304"/>
      <c r="Q166" s="304"/>
      <c r="R166" s="304">
        <f t="shared" si="41"/>
        <v>400000</v>
      </c>
      <c r="S166" s="27"/>
    </row>
    <row r="167" spans="2:19" s="12" customFormat="1" ht="18" customHeight="1">
      <c r="B167" s="290"/>
      <c r="C167" s="290"/>
      <c r="D167" s="294" t="s">
        <v>515</v>
      </c>
      <c r="E167" s="304">
        <f>P167+F167</f>
        <v>200000</v>
      </c>
      <c r="F167" s="304">
        <f>SUM(G167:O167)</f>
        <v>200000</v>
      </c>
      <c r="G167" s="304"/>
      <c r="H167" s="304"/>
      <c r="I167" s="304"/>
      <c r="J167" s="304"/>
      <c r="K167" s="304">
        <v>200000</v>
      </c>
      <c r="L167" s="304"/>
      <c r="M167" s="304"/>
      <c r="N167" s="304"/>
      <c r="O167" s="304"/>
      <c r="P167" s="304"/>
      <c r="Q167" s="304"/>
      <c r="R167" s="304">
        <f t="shared" si="41"/>
        <v>200000</v>
      </c>
      <c r="S167" s="27"/>
    </row>
    <row r="168" spans="2:19" s="12" customFormat="1" ht="9" customHeight="1">
      <c r="B168" s="290"/>
      <c r="C168" s="290"/>
      <c r="D168" s="294" t="s">
        <v>378</v>
      </c>
      <c r="E168" s="304">
        <f t="shared" si="37"/>
        <v>200000</v>
      </c>
      <c r="F168" s="304">
        <f t="shared" si="35"/>
        <v>200000</v>
      </c>
      <c r="G168" s="304"/>
      <c r="H168" s="304"/>
      <c r="I168" s="304"/>
      <c r="J168" s="304"/>
      <c r="K168" s="304">
        <v>200000</v>
      </c>
      <c r="L168" s="304"/>
      <c r="M168" s="304"/>
      <c r="N168" s="304"/>
      <c r="O168" s="304"/>
      <c r="P168" s="304"/>
      <c r="Q168" s="304"/>
      <c r="R168" s="304">
        <f t="shared" si="41"/>
        <v>200000</v>
      </c>
      <c r="S168" s="27"/>
    </row>
    <row r="169" spans="2:19" s="12" customFormat="1" ht="9" customHeight="1">
      <c r="B169" s="290">
        <v>113</v>
      </c>
      <c r="C169" s="290">
        <v>615118</v>
      </c>
      <c r="D169" s="294" t="s">
        <v>198</v>
      </c>
      <c r="E169" s="304">
        <f t="shared" si="37"/>
        <v>30000</v>
      </c>
      <c r="F169" s="304">
        <f t="shared" si="35"/>
        <v>30000</v>
      </c>
      <c r="G169" s="304"/>
      <c r="H169" s="304"/>
      <c r="I169" s="304"/>
      <c r="J169" s="304"/>
      <c r="K169" s="304">
        <v>30000</v>
      </c>
      <c r="L169" s="304"/>
      <c r="M169" s="304"/>
      <c r="N169" s="304"/>
      <c r="O169" s="304"/>
      <c r="P169" s="304"/>
      <c r="Q169" s="304"/>
      <c r="R169" s="304">
        <f t="shared" si="41"/>
        <v>30000</v>
      </c>
      <c r="S169" s="27"/>
    </row>
    <row r="170" spans="2:19" s="12" customFormat="1" ht="12" customHeight="1">
      <c r="B170" s="290">
        <v>114</v>
      </c>
      <c r="C170" s="290">
        <v>615118</v>
      </c>
      <c r="D170" s="294" t="s">
        <v>247</v>
      </c>
      <c r="E170" s="304">
        <f t="shared" si="37"/>
        <v>460000</v>
      </c>
      <c r="F170" s="304">
        <f t="shared" si="35"/>
        <v>460000</v>
      </c>
      <c r="G170" s="304">
        <f aca="true" t="shared" si="42" ref="G170:Q170">SUM(G171:G173)</f>
        <v>0</v>
      </c>
      <c r="H170" s="304">
        <f t="shared" si="42"/>
        <v>0</v>
      </c>
      <c r="I170" s="304">
        <f t="shared" si="42"/>
        <v>0</v>
      </c>
      <c r="J170" s="304">
        <f t="shared" si="42"/>
        <v>0</v>
      </c>
      <c r="K170" s="304">
        <f t="shared" si="42"/>
        <v>460000</v>
      </c>
      <c r="L170" s="304">
        <f t="shared" si="42"/>
        <v>0</v>
      </c>
      <c r="M170" s="304">
        <f t="shared" si="42"/>
        <v>0</v>
      </c>
      <c r="N170" s="304">
        <f t="shared" si="42"/>
        <v>0</v>
      </c>
      <c r="O170" s="304">
        <f t="shared" si="42"/>
        <v>0</v>
      </c>
      <c r="P170" s="304">
        <f t="shared" si="42"/>
        <v>0</v>
      </c>
      <c r="Q170" s="304">
        <f t="shared" si="42"/>
        <v>0</v>
      </c>
      <c r="R170" s="304">
        <f t="shared" si="41"/>
        <v>460000</v>
      </c>
      <c r="S170" s="27"/>
    </row>
    <row r="171" spans="2:19" s="12" customFormat="1" ht="9" customHeight="1">
      <c r="B171" s="290"/>
      <c r="C171" s="290"/>
      <c r="D171" s="294" t="s">
        <v>467</v>
      </c>
      <c r="E171" s="304">
        <f t="shared" si="37"/>
        <v>40000</v>
      </c>
      <c r="F171" s="304">
        <f t="shared" si="35"/>
        <v>40000</v>
      </c>
      <c r="G171" s="304"/>
      <c r="H171" s="304"/>
      <c r="I171" s="304"/>
      <c r="J171" s="304"/>
      <c r="K171" s="304">
        <v>40000</v>
      </c>
      <c r="L171" s="304"/>
      <c r="M171" s="304"/>
      <c r="N171" s="304"/>
      <c r="O171" s="304"/>
      <c r="P171" s="304"/>
      <c r="Q171" s="304"/>
      <c r="R171" s="304">
        <f t="shared" si="41"/>
        <v>40000</v>
      </c>
      <c r="S171" s="27"/>
    </row>
    <row r="172" spans="2:19" s="12" customFormat="1" ht="18.75" customHeight="1">
      <c r="B172" s="290"/>
      <c r="C172" s="290"/>
      <c r="D172" s="295" t="s">
        <v>533</v>
      </c>
      <c r="E172" s="304">
        <f t="shared" si="37"/>
        <v>300000</v>
      </c>
      <c r="F172" s="304">
        <f t="shared" si="35"/>
        <v>300000</v>
      </c>
      <c r="G172" s="304"/>
      <c r="H172" s="304"/>
      <c r="I172" s="304"/>
      <c r="J172" s="304"/>
      <c r="K172" s="304">
        <v>300000</v>
      </c>
      <c r="L172" s="304"/>
      <c r="M172" s="304"/>
      <c r="N172" s="304"/>
      <c r="O172" s="304"/>
      <c r="P172" s="304"/>
      <c r="Q172" s="304"/>
      <c r="R172" s="304">
        <f t="shared" si="41"/>
        <v>300000</v>
      </c>
      <c r="S172" s="27"/>
    </row>
    <row r="173" spans="2:19" s="12" customFormat="1" ht="15.75" customHeight="1">
      <c r="B173" s="290"/>
      <c r="C173" s="290"/>
      <c r="D173" s="294" t="s">
        <v>279</v>
      </c>
      <c r="E173" s="304">
        <f aca="true" t="shared" si="43" ref="E173:E180">P173+F173</f>
        <v>120000</v>
      </c>
      <c r="F173" s="304">
        <f aca="true" t="shared" si="44" ref="F173:F180">SUM(G173:O173)</f>
        <v>120000</v>
      </c>
      <c r="G173" s="304"/>
      <c r="H173" s="304"/>
      <c r="I173" s="304"/>
      <c r="J173" s="304"/>
      <c r="K173" s="304">
        <v>120000</v>
      </c>
      <c r="L173" s="304"/>
      <c r="M173" s="304"/>
      <c r="N173" s="304"/>
      <c r="O173" s="304"/>
      <c r="P173" s="304"/>
      <c r="Q173" s="304"/>
      <c r="R173" s="304">
        <f t="shared" si="41"/>
        <v>120000</v>
      </c>
      <c r="S173" s="27"/>
    </row>
    <row r="174" spans="2:19" s="12" customFormat="1" ht="9" customHeight="1">
      <c r="B174" s="290">
        <v>115</v>
      </c>
      <c r="C174" s="290">
        <v>615118</v>
      </c>
      <c r="D174" s="294" t="s">
        <v>310</v>
      </c>
      <c r="E174" s="304">
        <f t="shared" si="43"/>
        <v>100000</v>
      </c>
      <c r="F174" s="304">
        <f t="shared" si="44"/>
        <v>100000</v>
      </c>
      <c r="G174" s="304">
        <f>G175+G176</f>
        <v>0</v>
      </c>
      <c r="H174" s="304">
        <f>H175+H176</f>
        <v>0</v>
      </c>
      <c r="I174" s="304">
        <f>I175+I176</f>
        <v>0</v>
      </c>
      <c r="J174" s="304">
        <f>J175+J176</f>
        <v>0</v>
      </c>
      <c r="K174" s="304">
        <f>K175+K176</f>
        <v>100000</v>
      </c>
      <c r="L174" s="304">
        <f aca="true" t="shared" si="45" ref="L174:Q174">L175+L176</f>
        <v>0</v>
      </c>
      <c r="M174" s="304">
        <f t="shared" si="45"/>
        <v>0</v>
      </c>
      <c r="N174" s="304">
        <f t="shared" si="45"/>
        <v>0</v>
      </c>
      <c r="O174" s="304">
        <f t="shared" si="45"/>
        <v>0</v>
      </c>
      <c r="P174" s="304">
        <f t="shared" si="45"/>
        <v>0</v>
      </c>
      <c r="Q174" s="304">
        <f t="shared" si="45"/>
        <v>0</v>
      </c>
      <c r="R174" s="304">
        <f t="shared" si="41"/>
        <v>100000</v>
      </c>
      <c r="S174" s="27"/>
    </row>
    <row r="175" spans="2:19" s="12" customFormat="1" ht="15.75" customHeight="1">
      <c r="B175" s="290"/>
      <c r="C175" s="290"/>
      <c r="D175" s="294" t="s">
        <v>389</v>
      </c>
      <c r="E175" s="304">
        <f t="shared" si="43"/>
        <v>50000</v>
      </c>
      <c r="F175" s="304">
        <f t="shared" si="44"/>
        <v>50000</v>
      </c>
      <c r="G175" s="304"/>
      <c r="H175" s="304"/>
      <c r="I175" s="304"/>
      <c r="J175" s="304"/>
      <c r="K175" s="304">
        <v>50000</v>
      </c>
      <c r="L175" s="304"/>
      <c r="M175" s="304"/>
      <c r="N175" s="304"/>
      <c r="O175" s="304"/>
      <c r="P175" s="304"/>
      <c r="Q175" s="304"/>
      <c r="R175" s="304">
        <f t="shared" si="41"/>
        <v>50000</v>
      </c>
      <c r="S175" s="27"/>
    </row>
    <row r="176" spans="2:19" s="12" customFormat="1" ht="15.75" customHeight="1">
      <c r="B176" s="290"/>
      <c r="C176" s="290"/>
      <c r="D176" s="294" t="s">
        <v>248</v>
      </c>
      <c r="E176" s="304">
        <f t="shared" si="43"/>
        <v>50000</v>
      </c>
      <c r="F176" s="304">
        <f t="shared" si="44"/>
        <v>50000</v>
      </c>
      <c r="G176" s="304"/>
      <c r="H176" s="304"/>
      <c r="I176" s="304"/>
      <c r="J176" s="304"/>
      <c r="K176" s="304">
        <v>50000</v>
      </c>
      <c r="L176" s="304"/>
      <c r="M176" s="304"/>
      <c r="N176" s="304"/>
      <c r="O176" s="304"/>
      <c r="P176" s="304"/>
      <c r="Q176" s="304"/>
      <c r="R176" s="304">
        <f t="shared" si="41"/>
        <v>50000</v>
      </c>
      <c r="S176" s="27"/>
    </row>
    <row r="177" spans="2:19" s="12" customFormat="1" ht="9" customHeight="1">
      <c r="B177" s="290">
        <v>116</v>
      </c>
      <c r="C177" s="290">
        <v>615118</v>
      </c>
      <c r="D177" s="294" t="s">
        <v>403</v>
      </c>
      <c r="E177" s="304">
        <f t="shared" si="43"/>
        <v>430000</v>
      </c>
      <c r="F177" s="304">
        <f t="shared" si="44"/>
        <v>430000</v>
      </c>
      <c r="G177" s="304">
        <f>G178+G179+G180</f>
        <v>0</v>
      </c>
      <c r="H177" s="304">
        <f>H178+H179+H180</f>
        <v>0</v>
      </c>
      <c r="I177" s="304">
        <f>I178+I179+I180</f>
        <v>0</v>
      </c>
      <c r="J177" s="304">
        <f>J178+J179+J180</f>
        <v>0</v>
      </c>
      <c r="K177" s="304">
        <f>K178+K179+K180</f>
        <v>430000</v>
      </c>
      <c r="L177" s="304">
        <f aca="true" t="shared" si="46" ref="L177:Q177">L178+L179+L180</f>
        <v>0</v>
      </c>
      <c r="M177" s="304">
        <f t="shared" si="46"/>
        <v>0</v>
      </c>
      <c r="N177" s="304">
        <f t="shared" si="46"/>
        <v>0</v>
      </c>
      <c r="O177" s="304">
        <f t="shared" si="46"/>
        <v>0</v>
      </c>
      <c r="P177" s="304">
        <f t="shared" si="46"/>
        <v>0</v>
      </c>
      <c r="Q177" s="304">
        <f t="shared" si="46"/>
        <v>0</v>
      </c>
      <c r="R177" s="304">
        <f t="shared" si="41"/>
        <v>430000</v>
      </c>
      <c r="S177" s="27"/>
    </row>
    <row r="178" spans="2:19" s="12" customFormat="1" ht="9" customHeight="1">
      <c r="B178" s="290"/>
      <c r="C178" s="290"/>
      <c r="D178" s="294" t="s">
        <v>459</v>
      </c>
      <c r="E178" s="304">
        <f t="shared" si="43"/>
        <v>300000</v>
      </c>
      <c r="F178" s="304">
        <f t="shared" si="44"/>
        <v>300000</v>
      </c>
      <c r="G178" s="304"/>
      <c r="H178" s="304"/>
      <c r="I178" s="304"/>
      <c r="J178" s="304"/>
      <c r="K178" s="304">
        <v>300000</v>
      </c>
      <c r="L178" s="304"/>
      <c r="M178" s="304"/>
      <c r="N178" s="304"/>
      <c r="O178" s="304"/>
      <c r="P178" s="304"/>
      <c r="Q178" s="304"/>
      <c r="R178" s="304">
        <f t="shared" si="41"/>
        <v>300000</v>
      </c>
      <c r="S178" s="27"/>
    </row>
    <row r="179" spans="2:19" s="12" customFormat="1" ht="15.75" customHeight="1">
      <c r="B179" s="290"/>
      <c r="C179" s="290"/>
      <c r="D179" s="294" t="s">
        <v>463</v>
      </c>
      <c r="E179" s="304">
        <f t="shared" si="43"/>
        <v>80000</v>
      </c>
      <c r="F179" s="304">
        <f t="shared" si="44"/>
        <v>80000</v>
      </c>
      <c r="G179" s="304"/>
      <c r="H179" s="304"/>
      <c r="I179" s="304"/>
      <c r="J179" s="304"/>
      <c r="K179" s="304">
        <v>80000</v>
      </c>
      <c r="L179" s="304"/>
      <c r="M179" s="304"/>
      <c r="N179" s="304"/>
      <c r="O179" s="304"/>
      <c r="P179" s="304"/>
      <c r="Q179" s="304"/>
      <c r="R179" s="304">
        <f t="shared" si="41"/>
        <v>80000</v>
      </c>
      <c r="S179" s="27"/>
    </row>
    <row r="180" spans="2:19" s="12" customFormat="1" ht="9" customHeight="1">
      <c r="B180" s="290"/>
      <c r="C180" s="290"/>
      <c r="D180" s="294" t="s">
        <v>468</v>
      </c>
      <c r="E180" s="304">
        <f t="shared" si="43"/>
        <v>50000</v>
      </c>
      <c r="F180" s="304">
        <f t="shared" si="44"/>
        <v>50000</v>
      </c>
      <c r="G180" s="304"/>
      <c r="H180" s="304"/>
      <c r="I180" s="304"/>
      <c r="J180" s="304"/>
      <c r="K180" s="304">
        <v>50000</v>
      </c>
      <c r="L180" s="304"/>
      <c r="M180" s="304"/>
      <c r="N180" s="304"/>
      <c r="O180" s="304"/>
      <c r="P180" s="304"/>
      <c r="Q180" s="304"/>
      <c r="R180" s="304">
        <f t="shared" si="41"/>
        <v>50000</v>
      </c>
      <c r="S180" s="27"/>
    </row>
    <row r="181" spans="2:19" s="12" customFormat="1" ht="9" customHeight="1">
      <c r="B181" s="290">
        <v>117</v>
      </c>
      <c r="C181" s="290">
        <v>615118</v>
      </c>
      <c r="D181" s="298" t="s">
        <v>249</v>
      </c>
      <c r="E181" s="304">
        <f t="shared" si="37"/>
        <v>50000</v>
      </c>
      <c r="F181" s="304">
        <f t="shared" si="35"/>
        <v>50000</v>
      </c>
      <c r="G181" s="304"/>
      <c r="H181" s="304"/>
      <c r="I181" s="304"/>
      <c r="J181" s="304"/>
      <c r="K181" s="304">
        <v>50000</v>
      </c>
      <c r="L181" s="304"/>
      <c r="M181" s="304"/>
      <c r="N181" s="304"/>
      <c r="O181" s="304"/>
      <c r="P181" s="304"/>
      <c r="Q181" s="304"/>
      <c r="R181" s="304">
        <f t="shared" si="41"/>
        <v>50000</v>
      </c>
      <c r="S181" s="27"/>
    </row>
    <row r="182" spans="2:19" s="12" customFormat="1" ht="9" customHeight="1">
      <c r="B182" s="290">
        <v>118</v>
      </c>
      <c r="C182" s="290">
        <v>615118</v>
      </c>
      <c r="D182" s="294" t="s">
        <v>161</v>
      </c>
      <c r="E182" s="304">
        <f t="shared" si="37"/>
        <v>80000</v>
      </c>
      <c r="F182" s="304">
        <f t="shared" si="35"/>
        <v>80000</v>
      </c>
      <c r="G182" s="304"/>
      <c r="H182" s="304"/>
      <c r="I182" s="304"/>
      <c r="J182" s="304"/>
      <c r="K182" s="304">
        <v>80000</v>
      </c>
      <c r="L182" s="304"/>
      <c r="M182" s="304"/>
      <c r="N182" s="304"/>
      <c r="O182" s="304"/>
      <c r="P182" s="304"/>
      <c r="Q182" s="304"/>
      <c r="R182" s="304">
        <f t="shared" si="41"/>
        <v>80000</v>
      </c>
      <c r="S182" s="27"/>
    </row>
    <row r="183" spans="2:19" s="12" customFormat="1" ht="9" customHeight="1">
      <c r="B183" s="290">
        <v>119</v>
      </c>
      <c r="C183" s="290">
        <v>615118</v>
      </c>
      <c r="D183" s="294" t="s">
        <v>162</v>
      </c>
      <c r="E183" s="304">
        <f t="shared" si="37"/>
        <v>300000</v>
      </c>
      <c r="F183" s="304">
        <f t="shared" si="35"/>
        <v>300000</v>
      </c>
      <c r="G183" s="304">
        <f>SUM(G184:G185)</f>
        <v>0</v>
      </c>
      <c r="H183" s="304">
        <f>SUM(H184:H185)</f>
        <v>0</v>
      </c>
      <c r="I183" s="304">
        <f>SUM(I184:I185)</f>
        <v>0</v>
      </c>
      <c r="J183" s="304">
        <f>SUM(J184:J185)</f>
        <v>0</v>
      </c>
      <c r="K183" s="304">
        <f>SUM(K184:K185)</f>
        <v>300000</v>
      </c>
      <c r="L183" s="304">
        <f aca="true" t="shared" si="47" ref="L183:Q183">SUM(L184:L185)</f>
        <v>0</v>
      </c>
      <c r="M183" s="304">
        <f t="shared" si="47"/>
        <v>0</v>
      </c>
      <c r="N183" s="304">
        <f t="shared" si="47"/>
        <v>0</v>
      </c>
      <c r="O183" s="304">
        <f t="shared" si="47"/>
        <v>0</v>
      </c>
      <c r="P183" s="304">
        <f t="shared" si="47"/>
        <v>0</v>
      </c>
      <c r="Q183" s="304">
        <f t="shared" si="47"/>
        <v>0</v>
      </c>
      <c r="R183" s="304">
        <f t="shared" si="41"/>
        <v>300000</v>
      </c>
      <c r="S183" s="27"/>
    </row>
    <row r="184" spans="2:19" s="12" customFormat="1" ht="9" customHeight="1">
      <c r="B184" s="290"/>
      <c r="C184" s="290"/>
      <c r="D184" s="295" t="s">
        <v>311</v>
      </c>
      <c r="E184" s="304">
        <f t="shared" si="37"/>
        <v>250000</v>
      </c>
      <c r="F184" s="304">
        <f t="shared" si="35"/>
        <v>250000</v>
      </c>
      <c r="G184" s="304"/>
      <c r="H184" s="304"/>
      <c r="I184" s="304"/>
      <c r="J184" s="304"/>
      <c r="K184" s="304">
        <v>250000</v>
      </c>
      <c r="L184" s="304"/>
      <c r="M184" s="304"/>
      <c r="N184" s="304"/>
      <c r="O184" s="304"/>
      <c r="P184" s="304"/>
      <c r="Q184" s="304"/>
      <c r="R184" s="304">
        <f t="shared" si="41"/>
        <v>250000</v>
      </c>
      <c r="S184" s="27"/>
    </row>
    <row r="185" spans="2:19" s="12" customFormat="1" ht="9" customHeight="1">
      <c r="B185" s="290"/>
      <c r="C185" s="290"/>
      <c r="D185" s="295" t="s">
        <v>517</v>
      </c>
      <c r="E185" s="304">
        <f>P185+F185</f>
        <v>50000</v>
      </c>
      <c r="F185" s="304">
        <f>SUM(G185:O185)</f>
        <v>50000</v>
      </c>
      <c r="G185" s="304"/>
      <c r="H185" s="304"/>
      <c r="I185" s="304"/>
      <c r="J185" s="304"/>
      <c r="K185" s="304">
        <v>50000</v>
      </c>
      <c r="L185" s="304"/>
      <c r="M185" s="304"/>
      <c r="N185" s="304"/>
      <c r="O185" s="304"/>
      <c r="P185" s="304"/>
      <c r="Q185" s="304"/>
      <c r="R185" s="304">
        <f t="shared" si="41"/>
        <v>50000</v>
      </c>
      <c r="S185" s="27"/>
    </row>
    <row r="186" spans="2:19" s="12" customFormat="1" ht="9" customHeight="1">
      <c r="B186" s="290">
        <v>120</v>
      </c>
      <c r="C186" s="290">
        <v>615118</v>
      </c>
      <c r="D186" s="294" t="s">
        <v>417</v>
      </c>
      <c r="E186" s="304">
        <f t="shared" si="37"/>
        <v>25000</v>
      </c>
      <c r="F186" s="304">
        <f t="shared" si="35"/>
        <v>25000</v>
      </c>
      <c r="G186" s="304"/>
      <c r="H186" s="304"/>
      <c r="I186" s="304">
        <v>25000</v>
      </c>
      <c r="J186" s="304"/>
      <c r="K186" s="304"/>
      <c r="L186" s="304"/>
      <c r="M186" s="304"/>
      <c r="N186" s="304"/>
      <c r="O186" s="304"/>
      <c r="P186" s="304"/>
      <c r="Q186" s="304"/>
      <c r="R186" s="304">
        <f t="shared" si="41"/>
        <v>25000</v>
      </c>
      <c r="S186" s="27"/>
    </row>
    <row r="187" spans="2:19" s="12" customFormat="1" ht="10.5" customHeight="1">
      <c r="B187" s="290">
        <v>121</v>
      </c>
      <c r="C187" s="290">
        <v>615118</v>
      </c>
      <c r="D187" s="294" t="s">
        <v>518</v>
      </c>
      <c r="E187" s="304">
        <f t="shared" si="37"/>
        <v>50000</v>
      </c>
      <c r="F187" s="304">
        <f t="shared" si="35"/>
        <v>50000</v>
      </c>
      <c r="G187" s="304">
        <f aca="true" t="shared" si="48" ref="G187:L187">SUM(G188:G189)</f>
        <v>0</v>
      </c>
      <c r="H187" s="304">
        <f t="shared" si="48"/>
        <v>0</v>
      </c>
      <c r="I187" s="304">
        <f t="shared" si="48"/>
        <v>0</v>
      </c>
      <c r="J187" s="304">
        <f t="shared" si="48"/>
        <v>0</v>
      </c>
      <c r="K187" s="304">
        <f t="shared" si="48"/>
        <v>0</v>
      </c>
      <c r="L187" s="304">
        <f t="shared" si="48"/>
        <v>0</v>
      </c>
      <c r="M187" s="304">
        <f>SUM(M188:M189)</f>
        <v>50000</v>
      </c>
      <c r="N187" s="304">
        <f>SUM(N188:N189)</f>
        <v>0</v>
      </c>
      <c r="O187" s="304">
        <f>SUM(O188:O189)</f>
        <v>0</v>
      </c>
      <c r="P187" s="304">
        <f>SUM(P188:P189)</f>
        <v>0</v>
      </c>
      <c r="Q187" s="304">
        <f>SUM(Q188:Q189)</f>
        <v>0</v>
      </c>
      <c r="R187" s="304">
        <f t="shared" si="41"/>
        <v>50000</v>
      </c>
      <c r="S187" s="27"/>
    </row>
    <row r="188" spans="2:19" s="12" customFormat="1" ht="10.5" customHeight="1">
      <c r="B188" s="290"/>
      <c r="C188" s="290"/>
      <c r="D188" s="294" t="s">
        <v>502</v>
      </c>
      <c r="E188" s="304">
        <f>P188+F188</f>
        <v>20000</v>
      </c>
      <c r="F188" s="304">
        <f>SUM(G188:O188)</f>
        <v>20000</v>
      </c>
      <c r="G188" s="304"/>
      <c r="H188" s="304"/>
      <c r="I188" s="304"/>
      <c r="J188" s="304"/>
      <c r="K188" s="304"/>
      <c r="L188" s="304"/>
      <c r="M188" s="304">
        <v>20000</v>
      </c>
      <c r="N188" s="304"/>
      <c r="O188" s="304"/>
      <c r="P188" s="304"/>
      <c r="Q188" s="304"/>
      <c r="R188" s="304">
        <f t="shared" si="41"/>
        <v>20000</v>
      </c>
      <c r="S188" s="27"/>
    </row>
    <row r="189" spans="2:19" s="12" customFormat="1" ht="10.5" customHeight="1">
      <c r="B189" s="290"/>
      <c r="C189" s="290"/>
      <c r="D189" s="294" t="s">
        <v>520</v>
      </c>
      <c r="E189" s="304">
        <f>P189+F189</f>
        <v>30000</v>
      </c>
      <c r="F189" s="304">
        <f>SUM(G189:O189)</f>
        <v>30000</v>
      </c>
      <c r="G189" s="304"/>
      <c r="H189" s="304"/>
      <c r="I189" s="304"/>
      <c r="J189" s="304"/>
      <c r="K189" s="304"/>
      <c r="L189" s="304"/>
      <c r="M189" s="304">
        <v>30000</v>
      </c>
      <c r="N189" s="304"/>
      <c r="O189" s="304"/>
      <c r="P189" s="304"/>
      <c r="Q189" s="304"/>
      <c r="R189" s="304">
        <f t="shared" si="41"/>
        <v>30000</v>
      </c>
      <c r="S189" s="27"/>
    </row>
    <row r="190" spans="2:19" s="12" customFormat="1" ht="9" customHeight="1">
      <c r="B190" s="290">
        <v>122</v>
      </c>
      <c r="C190" s="290">
        <v>615118</v>
      </c>
      <c r="D190" s="298" t="s">
        <v>163</v>
      </c>
      <c r="E190" s="304">
        <f t="shared" si="37"/>
        <v>70000</v>
      </c>
      <c r="F190" s="304">
        <f t="shared" si="35"/>
        <v>70000</v>
      </c>
      <c r="G190" s="304">
        <f>SUM(G191:G192)</f>
        <v>0</v>
      </c>
      <c r="H190" s="304">
        <f>SUM(H191:H192)</f>
        <v>0</v>
      </c>
      <c r="I190" s="304">
        <f>SUM(I191:I192)</f>
        <v>0</v>
      </c>
      <c r="J190" s="304">
        <f>SUM(J191:J192)</f>
        <v>0</v>
      </c>
      <c r="K190" s="304">
        <f>SUM(K191:K192)</f>
        <v>70000</v>
      </c>
      <c r="L190" s="304">
        <f aca="true" t="shared" si="49" ref="L190:Q190">SUM(L191:L192)</f>
        <v>0</v>
      </c>
      <c r="M190" s="304">
        <f t="shared" si="49"/>
        <v>0</v>
      </c>
      <c r="N190" s="304">
        <f t="shared" si="49"/>
        <v>0</v>
      </c>
      <c r="O190" s="304">
        <f t="shared" si="49"/>
        <v>0</v>
      </c>
      <c r="P190" s="304">
        <f t="shared" si="49"/>
        <v>0</v>
      </c>
      <c r="Q190" s="304">
        <f t="shared" si="49"/>
        <v>0</v>
      </c>
      <c r="R190" s="304">
        <f t="shared" si="41"/>
        <v>70000</v>
      </c>
      <c r="S190" s="27"/>
    </row>
    <row r="191" spans="2:19" s="12" customFormat="1" ht="19.5" customHeight="1">
      <c r="B191" s="290"/>
      <c r="C191" s="290"/>
      <c r="D191" s="294" t="s">
        <v>521</v>
      </c>
      <c r="E191" s="304">
        <f>P191+F191</f>
        <v>50000</v>
      </c>
      <c r="F191" s="304">
        <f>SUM(G191:O191)</f>
        <v>50000</v>
      </c>
      <c r="G191" s="304"/>
      <c r="H191" s="304"/>
      <c r="I191" s="304"/>
      <c r="J191" s="304"/>
      <c r="K191" s="304">
        <v>50000</v>
      </c>
      <c r="L191" s="304"/>
      <c r="M191" s="304"/>
      <c r="N191" s="304"/>
      <c r="O191" s="304"/>
      <c r="P191" s="304"/>
      <c r="Q191" s="304"/>
      <c r="R191" s="304">
        <f t="shared" si="41"/>
        <v>50000</v>
      </c>
      <c r="S191" s="27"/>
    </row>
    <row r="192" spans="2:19" s="12" customFormat="1" ht="9" customHeight="1">
      <c r="B192" s="290"/>
      <c r="C192" s="290"/>
      <c r="D192" s="294" t="s">
        <v>312</v>
      </c>
      <c r="E192" s="304">
        <f t="shared" si="37"/>
        <v>20000</v>
      </c>
      <c r="F192" s="304">
        <f t="shared" si="35"/>
        <v>20000</v>
      </c>
      <c r="G192" s="304"/>
      <c r="H192" s="304"/>
      <c r="I192" s="304"/>
      <c r="J192" s="304"/>
      <c r="K192" s="304">
        <v>20000</v>
      </c>
      <c r="L192" s="304"/>
      <c r="M192" s="304"/>
      <c r="N192" s="304"/>
      <c r="O192" s="304"/>
      <c r="P192" s="304"/>
      <c r="Q192" s="304"/>
      <c r="R192" s="304">
        <f t="shared" si="41"/>
        <v>20000</v>
      </c>
      <c r="S192" s="27"/>
    </row>
    <row r="193" spans="2:19" s="12" customFormat="1" ht="9" customHeight="1">
      <c r="B193" s="290">
        <v>123</v>
      </c>
      <c r="C193" s="290">
        <v>615118</v>
      </c>
      <c r="D193" s="294" t="s">
        <v>370</v>
      </c>
      <c r="E193" s="304">
        <f t="shared" si="37"/>
        <v>150000</v>
      </c>
      <c r="F193" s="304">
        <f t="shared" si="35"/>
        <v>150000</v>
      </c>
      <c r="G193" s="304">
        <v>25000</v>
      </c>
      <c r="H193" s="304"/>
      <c r="I193" s="304"/>
      <c r="J193" s="304"/>
      <c r="K193" s="304">
        <v>125000</v>
      </c>
      <c r="L193" s="304"/>
      <c r="M193" s="304"/>
      <c r="N193" s="304"/>
      <c r="O193" s="304"/>
      <c r="P193" s="304"/>
      <c r="Q193" s="304"/>
      <c r="R193" s="304">
        <f t="shared" si="41"/>
        <v>150000</v>
      </c>
      <c r="S193" s="27"/>
    </row>
    <row r="194" spans="2:19" s="12" customFormat="1" ht="9" customHeight="1">
      <c r="B194" s="290"/>
      <c r="C194" s="290">
        <v>615300</v>
      </c>
      <c r="D194" s="294" t="s">
        <v>43</v>
      </c>
      <c r="E194" s="304">
        <f t="shared" si="37"/>
        <v>300000</v>
      </c>
      <c r="F194" s="304">
        <f t="shared" si="35"/>
        <v>300000</v>
      </c>
      <c r="G194" s="304">
        <f aca="true" t="shared" si="50" ref="G194:Q194">G195+G198+G199+G202</f>
        <v>245000</v>
      </c>
      <c r="H194" s="304">
        <f t="shared" si="50"/>
        <v>0</v>
      </c>
      <c r="I194" s="304">
        <f t="shared" si="50"/>
        <v>15000</v>
      </c>
      <c r="J194" s="304">
        <f t="shared" si="50"/>
        <v>0</v>
      </c>
      <c r="K194" s="304">
        <f t="shared" si="50"/>
        <v>0</v>
      </c>
      <c r="L194" s="304">
        <f t="shared" si="50"/>
        <v>0</v>
      </c>
      <c r="M194" s="304">
        <f t="shared" si="50"/>
        <v>40000</v>
      </c>
      <c r="N194" s="304">
        <f t="shared" si="50"/>
        <v>0</v>
      </c>
      <c r="O194" s="304">
        <f t="shared" si="50"/>
        <v>0</v>
      </c>
      <c r="P194" s="304">
        <f t="shared" si="50"/>
        <v>0</v>
      </c>
      <c r="Q194" s="304">
        <f t="shared" si="50"/>
        <v>0</v>
      </c>
      <c r="R194" s="304">
        <f t="shared" si="41"/>
        <v>300000</v>
      </c>
      <c r="S194" s="27"/>
    </row>
    <row r="195" spans="2:19" s="12" customFormat="1" ht="9" customHeight="1">
      <c r="B195" s="290">
        <v>124</v>
      </c>
      <c r="C195" s="290">
        <v>615311</v>
      </c>
      <c r="D195" s="298" t="s">
        <v>166</v>
      </c>
      <c r="E195" s="304">
        <f t="shared" si="37"/>
        <v>150000</v>
      </c>
      <c r="F195" s="304">
        <f t="shared" si="35"/>
        <v>150000</v>
      </c>
      <c r="G195" s="304">
        <f>SUM(G196:G197)</f>
        <v>150000</v>
      </c>
      <c r="H195" s="304">
        <f aca="true" t="shared" si="51" ref="H195:Q195">SUM(H196:H197)</f>
        <v>0</v>
      </c>
      <c r="I195" s="304">
        <f t="shared" si="51"/>
        <v>0</v>
      </c>
      <c r="J195" s="304">
        <f t="shared" si="51"/>
        <v>0</v>
      </c>
      <c r="K195" s="304">
        <f t="shared" si="51"/>
        <v>0</v>
      </c>
      <c r="L195" s="304">
        <f t="shared" si="51"/>
        <v>0</v>
      </c>
      <c r="M195" s="304">
        <f t="shared" si="51"/>
        <v>0</v>
      </c>
      <c r="N195" s="304">
        <f t="shared" si="51"/>
        <v>0</v>
      </c>
      <c r="O195" s="304">
        <f t="shared" si="51"/>
        <v>0</v>
      </c>
      <c r="P195" s="304">
        <f t="shared" si="51"/>
        <v>0</v>
      </c>
      <c r="Q195" s="304">
        <f t="shared" si="51"/>
        <v>0</v>
      </c>
      <c r="R195" s="304">
        <f t="shared" si="41"/>
        <v>150000</v>
      </c>
      <c r="S195" s="27"/>
    </row>
    <row r="196" spans="2:19" s="12" customFormat="1" ht="15.75" customHeight="1">
      <c r="B196" s="290"/>
      <c r="C196" s="290"/>
      <c r="D196" s="295" t="s">
        <v>401</v>
      </c>
      <c r="E196" s="304">
        <f t="shared" si="37"/>
        <v>100000</v>
      </c>
      <c r="F196" s="304">
        <f t="shared" si="35"/>
        <v>100000</v>
      </c>
      <c r="G196" s="304">
        <v>100000</v>
      </c>
      <c r="H196" s="304"/>
      <c r="I196" s="304"/>
      <c r="J196" s="304"/>
      <c r="K196" s="304"/>
      <c r="L196" s="304"/>
      <c r="M196" s="304"/>
      <c r="N196" s="304"/>
      <c r="O196" s="304"/>
      <c r="P196" s="304"/>
      <c r="Q196" s="304"/>
      <c r="R196" s="304">
        <f t="shared" si="41"/>
        <v>100000</v>
      </c>
      <c r="S196" s="27"/>
    </row>
    <row r="197" spans="2:19" s="12" customFormat="1" ht="9" customHeight="1">
      <c r="B197" s="290"/>
      <c r="C197" s="290"/>
      <c r="D197" s="295" t="s">
        <v>365</v>
      </c>
      <c r="E197" s="304">
        <f t="shared" si="37"/>
        <v>50000</v>
      </c>
      <c r="F197" s="304">
        <f t="shared" si="35"/>
        <v>50000</v>
      </c>
      <c r="G197" s="304">
        <v>50000</v>
      </c>
      <c r="H197" s="304"/>
      <c r="I197" s="304"/>
      <c r="J197" s="304"/>
      <c r="K197" s="304"/>
      <c r="L197" s="304"/>
      <c r="M197" s="304"/>
      <c r="N197" s="304"/>
      <c r="O197" s="304"/>
      <c r="P197" s="304"/>
      <c r="Q197" s="304"/>
      <c r="R197" s="304">
        <f t="shared" si="41"/>
        <v>50000</v>
      </c>
      <c r="S197" s="27"/>
    </row>
    <row r="198" spans="2:19" s="12" customFormat="1" ht="9" customHeight="1">
      <c r="B198" s="290">
        <v>125</v>
      </c>
      <c r="C198" s="290">
        <v>615311</v>
      </c>
      <c r="D198" s="294" t="s">
        <v>167</v>
      </c>
      <c r="E198" s="304">
        <f t="shared" si="37"/>
        <v>15000</v>
      </c>
      <c r="F198" s="304">
        <f t="shared" si="35"/>
        <v>15000</v>
      </c>
      <c r="G198" s="304"/>
      <c r="H198" s="304"/>
      <c r="I198" s="304">
        <v>15000</v>
      </c>
      <c r="J198" s="304"/>
      <c r="K198" s="304"/>
      <c r="L198" s="304"/>
      <c r="M198" s="304"/>
      <c r="N198" s="304"/>
      <c r="O198" s="304"/>
      <c r="P198" s="304"/>
      <c r="Q198" s="304"/>
      <c r="R198" s="304">
        <f t="shared" si="41"/>
        <v>15000</v>
      </c>
      <c r="S198" s="27"/>
    </row>
    <row r="199" spans="2:19" s="12" customFormat="1" ht="9" customHeight="1">
      <c r="B199" s="290">
        <v>126</v>
      </c>
      <c r="C199" s="290">
        <v>615311</v>
      </c>
      <c r="D199" s="295" t="s">
        <v>219</v>
      </c>
      <c r="E199" s="304">
        <f t="shared" si="37"/>
        <v>95000</v>
      </c>
      <c r="F199" s="304">
        <f t="shared" si="35"/>
        <v>95000</v>
      </c>
      <c r="G199" s="304">
        <f>SUM(G200:G201)</f>
        <v>95000</v>
      </c>
      <c r="H199" s="304">
        <f aca="true" t="shared" si="52" ref="H199:Q199">SUM(H200:H201)</f>
        <v>0</v>
      </c>
      <c r="I199" s="304">
        <f t="shared" si="52"/>
        <v>0</v>
      </c>
      <c r="J199" s="304">
        <f t="shared" si="52"/>
        <v>0</v>
      </c>
      <c r="K199" s="304">
        <f t="shared" si="52"/>
        <v>0</v>
      </c>
      <c r="L199" s="304">
        <f t="shared" si="52"/>
        <v>0</v>
      </c>
      <c r="M199" s="304">
        <f t="shared" si="52"/>
        <v>0</v>
      </c>
      <c r="N199" s="304">
        <f t="shared" si="52"/>
        <v>0</v>
      </c>
      <c r="O199" s="304">
        <f t="shared" si="52"/>
        <v>0</v>
      </c>
      <c r="P199" s="304">
        <f t="shared" si="52"/>
        <v>0</v>
      </c>
      <c r="Q199" s="304">
        <f t="shared" si="52"/>
        <v>0</v>
      </c>
      <c r="R199" s="304">
        <f t="shared" si="41"/>
        <v>95000</v>
      </c>
      <c r="S199" s="27"/>
    </row>
    <row r="200" spans="2:19" s="12" customFormat="1" ht="9" customHeight="1">
      <c r="B200" s="290"/>
      <c r="C200" s="290"/>
      <c r="D200" s="294" t="s">
        <v>250</v>
      </c>
      <c r="E200" s="304">
        <f t="shared" si="37"/>
        <v>80000</v>
      </c>
      <c r="F200" s="304">
        <f t="shared" si="35"/>
        <v>80000</v>
      </c>
      <c r="G200" s="304">
        <v>80000</v>
      </c>
      <c r="H200" s="304"/>
      <c r="I200" s="304"/>
      <c r="J200" s="304"/>
      <c r="K200" s="304"/>
      <c r="L200" s="304"/>
      <c r="M200" s="304"/>
      <c r="N200" s="304"/>
      <c r="O200" s="304"/>
      <c r="P200" s="304"/>
      <c r="Q200" s="304"/>
      <c r="R200" s="304">
        <f t="shared" si="41"/>
        <v>80000</v>
      </c>
      <c r="S200" s="27"/>
    </row>
    <row r="201" spans="2:19" s="12" customFormat="1" ht="9" customHeight="1">
      <c r="B201" s="290"/>
      <c r="C201" s="290"/>
      <c r="D201" s="294" t="s">
        <v>251</v>
      </c>
      <c r="E201" s="304">
        <f t="shared" si="37"/>
        <v>15000</v>
      </c>
      <c r="F201" s="304">
        <f t="shared" si="35"/>
        <v>15000</v>
      </c>
      <c r="G201" s="304">
        <v>15000</v>
      </c>
      <c r="H201" s="304"/>
      <c r="I201" s="304"/>
      <c r="J201" s="304"/>
      <c r="K201" s="304"/>
      <c r="L201" s="304"/>
      <c r="M201" s="304"/>
      <c r="N201" s="304"/>
      <c r="O201" s="304"/>
      <c r="P201" s="304"/>
      <c r="Q201" s="304"/>
      <c r="R201" s="304">
        <f t="shared" si="41"/>
        <v>15000</v>
      </c>
      <c r="S201" s="27"/>
    </row>
    <row r="202" spans="2:19" s="12" customFormat="1" ht="9" customHeight="1">
      <c r="B202" s="290">
        <v>127</v>
      </c>
      <c r="C202" s="290">
        <v>615311</v>
      </c>
      <c r="D202" s="294" t="s">
        <v>164</v>
      </c>
      <c r="E202" s="304">
        <f t="shared" si="37"/>
        <v>40000</v>
      </c>
      <c r="F202" s="304">
        <f t="shared" si="35"/>
        <v>40000</v>
      </c>
      <c r="G202" s="304"/>
      <c r="H202" s="304"/>
      <c r="I202" s="304"/>
      <c r="J202" s="304"/>
      <c r="K202" s="304"/>
      <c r="L202" s="304"/>
      <c r="M202" s="304">
        <v>40000</v>
      </c>
      <c r="N202" s="304"/>
      <c r="O202" s="304"/>
      <c r="P202" s="304"/>
      <c r="Q202" s="304"/>
      <c r="R202" s="304">
        <f t="shared" si="41"/>
        <v>40000</v>
      </c>
      <c r="S202" s="27"/>
    </row>
    <row r="203" spans="2:19" s="12" customFormat="1" ht="9" customHeight="1">
      <c r="B203" s="290"/>
      <c r="C203" s="290">
        <v>615400</v>
      </c>
      <c r="D203" s="294" t="s">
        <v>44</v>
      </c>
      <c r="E203" s="304">
        <f t="shared" si="37"/>
        <v>150000</v>
      </c>
      <c r="F203" s="304">
        <f t="shared" si="35"/>
        <v>150000</v>
      </c>
      <c r="G203" s="304">
        <f aca="true" t="shared" si="53" ref="G203:Q203">SUM(G204:G205)</f>
        <v>150000</v>
      </c>
      <c r="H203" s="304">
        <f t="shared" si="53"/>
        <v>0</v>
      </c>
      <c r="I203" s="304">
        <f t="shared" si="53"/>
        <v>0</v>
      </c>
      <c r="J203" s="304">
        <f t="shared" si="53"/>
        <v>0</v>
      </c>
      <c r="K203" s="304">
        <f t="shared" si="53"/>
        <v>0</v>
      </c>
      <c r="L203" s="304">
        <f t="shared" si="53"/>
        <v>0</v>
      </c>
      <c r="M203" s="304">
        <f t="shared" si="53"/>
        <v>0</v>
      </c>
      <c r="N203" s="304">
        <f t="shared" si="53"/>
        <v>0</v>
      </c>
      <c r="O203" s="304">
        <f t="shared" si="53"/>
        <v>0</v>
      </c>
      <c r="P203" s="304">
        <f t="shared" si="53"/>
        <v>0</v>
      </c>
      <c r="Q203" s="304">
        <f t="shared" si="53"/>
        <v>0</v>
      </c>
      <c r="R203" s="304">
        <f t="shared" si="41"/>
        <v>150000</v>
      </c>
      <c r="S203" s="27"/>
    </row>
    <row r="204" spans="2:19" s="12" customFormat="1" ht="15.75" customHeight="1">
      <c r="B204" s="290">
        <v>128</v>
      </c>
      <c r="C204" s="290">
        <v>615411</v>
      </c>
      <c r="D204" s="294" t="s">
        <v>419</v>
      </c>
      <c r="E204" s="304">
        <f t="shared" si="37"/>
        <v>30000</v>
      </c>
      <c r="F204" s="304">
        <f t="shared" si="35"/>
        <v>30000</v>
      </c>
      <c r="G204" s="304">
        <v>30000</v>
      </c>
      <c r="H204" s="304"/>
      <c r="I204" s="304"/>
      <c r="J204" s="304"/>
      <c r="K204" s="304"/>
      <c r="L204" s="304"/>
      <c r="M204" s="304"/>
      <c r="N204" s="304"/>
      <c r="O204" s="304"/>
      <c r="P204" s="304"/>
      <c r="Q204" s="304"/>
      <c r="R204" s="304">
        <f t="shared" si="41"/>
        <v>30000</v>
      </c>
      <c r="S204" s="27"/>
    </row>
    <row r="205" spans="2:19" s="12" customFormat="1" ht="16.5" customHeight="1">
      <c r="B205" s="290">
        <v>129</v>
      </c>
      <c r="C205" s="290">
        <v>615411</v>
      </c>
      <c r="D205" s="294" t="s">
        <v>538</v>
      </c>
      <c r="E205" s="304">
        <f t="shared" si="37"/>
        <v>120000</v>
      </c>
      <c r="F205" s="304">
        <f t="shared" si="35"/>
        <v>120000</v>
      </c>
      <c r="G205" s="304">
        <v>120000</v>
      </c>
      <c r="H205" s="304"/>
      <c r="I205" s="304"/>
      <c r="J205" s="304"/>
      <c r="K205" s="304"/>
      <c r="L205" s="304"/>
      <c r="M205" s="304"/>
      <c r="N205" s="304"/>
      <c r="O205" s="304"/>
      <c r="P205" s="304"/>
      <c r="Q205" s="304"/>
      <c r="R205" s="304">
        <f t="shared" si="41"/>
        <v>120000</v>
      </c>
      <c r="S205" s="27"/>
    </row>
    <row r="206" spans="2:19" s="12" customFormat="1" ht="9" customHeight="1">
      <c r="B206" s="290"/>
      <c r="C206" s="290"/>
      <c r="D206" s="300" t="s">
        <v>252</v>
      </c>
      <c r="E206" s="304">
        <f t="shared" si="37"/>
        <v>11331075.730000004</v>
      </c>
      <c r="F206" s="304">
        <f t="shared" si="35"/>
        <v>10517697.010000004</v>
      </c>
      <c r="G206" s="304">
        <f aca="true" t="shared" si="54" ref="G206:Q206">G9+G16+G19+G91+G154</f>
        <v>2274258.6799999997</v>
      </c>
      <c r="H206" s="304">
        <f t="shared" si="54"/>
        <v>348551.94</v>
      </c>
      <c r="I206" s="304">
        <f t="shared" si="54"/>
        <v>626648.3</v>
      </c>
      <c r="J206" s="304">
        <f t="shared" si="54"/>
        <v>559175.27</v>
      </c>
      <c r="K206" s="304">
        <f t="shared" si="54"/>
        <v>5592127.94</v>
      </c>
      <c r="L206" s="304">
        <f t="shared" si="54"/>
        <v>335534.72</v>
      </c>
      <c r="M206" s="304">
        <f t="shared" si="54"/>
        <v>490892.45999999996</v>
      </c>
      <c r="N206" s="304">
        <f t="shared" si="54"/>
        <v>180933.30999999997</v>
      </c>
      <c r="O206" s="304">
        <f t="shared" si="54"/>
        <v>109574.39000000001</v>
      </c>
      <c r="P206" s="304">
        <f t="shared" si="54"/>
        <v>813378.72</v>
      </c>
      <c r="Q206" s="304">
        <f t="shared" si="54"/>
        <v>130936.27</v>
      </c>
      <c r="R206" s="304">
        <f t="shared" si="41"/>
        <v>11462012.000000004</v>
      </c>
      <c r="S206" s="29"/>
    </row>
    <row r="207" spans="2:19" s="12" customFormat="1" ht="9" customHeight="1">
      <c r="B207" s="292"/>
      <c r="C207" s="19"/>
      <c r="D207" s="300" t="s">
        <v>174</v>
      </c>
      <c r="E207" s="304">
        <f t="shared" si="37"/>
        <v>390000</v>
      </c>
      <c r="F207" s="304">
        <f t="shared" si="35"/>
        <v>390000</v>
      </c>
      <c r="G207" s="304">
        <f aca="true" t="shared" si="55" ref="G207:R207">+G208+G209+G211</f>
        <v>0</v>
      </c>
      <c r="H207" s="304">
        <f t="shared" si="55"/>
        <v>0</v>
      </c>
      <c r="I207" s="304">
        <f t="shared" si="55"/>
        <v>100000</v>
      </c>
      <c r="J207" s="304">
        <f t="shared" si="55"/>
        <v>0</v>
      </c>
      <c r="K207" s="304">
        <f t="shared" si="55"/>
        <v>0</v>
      </c>
      <c r="L207" s="304">
        <f t="shared" si="55"/>
        <v>270000</v>
      </c>
      <c r="M207" s="304">
        <f t="shared" si="55"/>
        <v>20000</v>
      </c>
      <c r="N207" s="304">
        <f t="shared" si="55"/>
        <v>0</v>
      </c>
      <c r="O207" s="304">
        <f t="shared" si="55"/>
        <v>0</v>
      </c>
      <c r="P207" s="304">
        <f t="shared" si="55"/>
        <v>0</v>
      </c>
      <c r="Q207" s="304">
        <f t="shared" si="55"/>
        <v>0</v>
      </c>
      <c r="R207" s="304">
        <f t="shared" si="55"/>
        <v>390000</v>
      </c>
      <c r="S207" s="29"/>
    </row>
    <row r="208" spans="2:18" s="12" customFormat="1" ht="9" customHeight="1">
      <c r="B208" s="290"/>
      <c r="C208" s="19">
        <v>821100</v>
      </c>
      <c r="D208" s="300" t="s">
        <v>313</v>
      </c>
      <c r="E208" s="304">
        <f t="shared" si="37"/>
        <v>150000</v>
      </c>
      <c r="F208" s="304">
        <f t="shared" si="35"/>
        <v>150000</v>
      </c>
      <c r="G208" s="303">
        <f aca="true" t="shared" si="56" ref="G208:Q208">SUM(G209:G210)</f>
        <v>0</v>
      </c>
      <c r="H208" s="303">
        <f t="shared" si="56"/>
        <v>0</v>
      </c>
      <c r="I208" s="303">
        <f t="shared" si="56"/>
        <v>0</v>
      </c>
      <c r="J208" s="303">
        <f t="shared" si="56"/>
        <v>0</v>
      </c>
      <c r="K208" s="303">
        <f t="shared" si="56"/>
        <v>0</v>
      </c>
      <c r="L208" s="303">
        <f t="shared" si="56"/>
        <v>150000</v>
      </c>
      <c r="M208" s="303">
        <f t="shared" si="56"/>
        <v>0</v>
      </c>
      <c r="N208" s="303">
        <f t="shared" si="56"/>
        <v>0</v>
      </c>
      <c r="O208" s="303">
        <f t="shared" si="56"/>
        <v>0</v>
      </c>
      <c r="P208" s="303">
        <f t="shared" si="56"/>
        <v>0</v>
      </c>
      <c r="Q208" s="303">
        <f t="shared" si="56"/>
        <v>0</v>
      </c>
      <c r="R208" s="303">
        <f t="shared" si="41"/>
        <v>150000</v>
      </c>
    </row>
    <row r="209" spans="2:18" s="12" customFormat="1" ht="9" customHeight="1">
      <c r="B209" s="290">
        <v>130</v>
      </c>
      <c r="C209" s="290">
        <v>821100</v>
      </c>
      <c r="D209" s="298" t="s">
        <v>238</v>
      </c>
      <c r="E209" s="304">
        <f t="shared" si="37"/>
        <v>100000</v>
      </c>
      <c r="F209" s="304">
        <f t="shared" si="35"/>
        <v>100000</v>
      </c>
      <c r="G209" s="303"/>
      <c r="H209" s="303"/>
      <c r="I209" s="303"/>
      <c r="J209" s="304"/>
      <c r="K209" s="303"/>
      <c r="L209" s="306">
        <v>100000</v>
      </c>
      <c r="M209" s="303"/>
      <c r="N209" s="303"/>
      <c r="O209" s="303"/>
      <c r="P209" s="303"/>
      <c r="Q209" s="303"/>
      <c r="R209" s="304">
        <f t="shared" si="41"/>
        <v>100000</v>
      </c>
    </row>
    <row r="210" spans="2:18" s="12" customFormat="1" ht="19.5" customHeight="1">
      <c r="B210" s="290">
        <v>131</v>
      </c>
      <c r="C210" s="290"/>
      <c r="D210" s="294" t="s">
        <v>522</v>
      </c>
      <c r="E210" s="304">
        <f>P210+F210</f>
        <v>50000</v>
      </c>
      <c r="F210" s="304">
        <f>SUM(G210:O210)</f>
        <v>50000</v>
      </c>
      <c r="G210" s="303"/>
      <c r="H210" s="303"/>
      <c r="I210" s="303"/>
      <c r="J210" s="304"/>
      <c r="K210" s="303"/>
      <c r="L210" s="306">
        <v>50000</v>
      </c>
      <c r="M210" s="303"/>
      <c r="N210" s="303"/>
      <c r="O210" s="303"/>
      <c r="P210" s="303"/>
      <c r="Q210" s="303"/>
      <c r="R210" s="304">
        <f t="shared" si="41"/>
        <v>50000</v>
      </c>
    </row>
    <row r="211" spans="2:18" s="12" customFormat="1" ht="9" customHeight="1">
      <c r="B211" s="290"/>
      <c r="C211" s="19">
        <v>821200</v>
      </c>
      <c r="D211" s="300" t="s">
        <v>175</v>
      </c>
      <c r="E211" s="304">
        <f t="shared" si="37"/>
        <v>140000</v>
      </c>
      <c r="F211" s="304">
        <f t="shared" si="35"/>
        <v>140000</v>
      </c>
      <c r="G211" s="303">
        <f>SUM(G212:G214)</f>
        <v>0</v>
      </c>
      <c r="H211" s="303">
        <f>SUM(H212:H214)</f>
        <v>0</v>
      </c>
      <c r="I211" s="303">
        <f>SUM(I212:I214)</f>
        <v>100000</v>
      </c>
      <c r="J211" s="303">
        <f aca="true" t="shared" si="57" ref="J211:Q211">SUM(J212:J214)</f>
        <v>0</v>
      </c>
      <c r="K211" s="303">
        <f t="shared" si="57"/>
        <v>0</v>
      </c>
      <c r="L211" s="303">
        <f t="shared" si="57"/>
        <v>20000</v>
      </c>
      <c r="M211" s="303">
        <f t="shared" si="57"/>
        <v>20000</v>
      </c>
      <c r="N211" s="303">
        <f t="shared" si="57"/>
        <v>0</v>
      </c>
      <c r="O211" s="303">
        <f t="shared" si="57"/>
        <v>0</v>
      </c>
      <c r="P211" s="303">
        <f t="shared" si="57"/>
        <v>0</v>
      </c>
      <c r="Q211" s="303">
        <f t="shared" si="57"/>
        <v>0</v>
      </c>
      <c r="R211" s="303">
        <f t="shared" si="41"/>
        <v>140000</v>
      </c>
    </row>
    <row r="212" spans="2:18" s="12" customFormat="1" ht="9" customHeight="1">
      <c r="B212" s="290">
        <v>132</v>
      </c>
      <c r="C212" s="19"/>
      <c r="D212" s="294" t="s">
        <v>523</v>
      </c>
      <c r="E212" s="304">
        <f>P212+F212</f>
        <v>100000</v>
      </c>
      <c r="F212" s="304">
        <f>SUM(G212:O212)</f>
        <v>100000</v>
      </c>
      <c r="G212" s="303"/>
      <c r="H212" s="303"/>
      <c r="I212" s="304">
        <v>100000</v>
      </c>
      <c r="J212" s="303"/>
      <c r="K212" s="303"/>
      <c r="L212" s="303"/>
      <c r="M212" s="303"/>
      <c r="N212" s="303"/>
      <c r="O212" s="303"/>
      <c r="P212" s="303"/>
      <c r="Q212" s="303"/>
      <c r="R212" s="303">
        <f t="shared" si="41"/>
        <v>100000</v>
      </c>
    </row>
    <row r="213" spans="2:18" s="12" customFormat="1" ht="9" customHeight="1">
      <c r="B213" s="290">
        <v>133</v>
      </c>
      <c r="C213" s="19"/>
      <c r="D213" s="294" t="s">
        <v>524</v>
      </c>
      <c r="E213" s="304">
        <f>P213+F213</f>
        <v>20000</v>
      </c>
      <c r="F213" s="304">
        <f>SUM(G213:O213)</f>
        <v>20000</v>
      </c>
      <c r="G213" s="303"/>
      <c r="H213" s="303"/>
      <c r="I213" s="304"/>
      <c r="J213" s="303"/>
      <c r="K213" s="303"/>
      <c r="L213" s="304">
        <v>20000</v>
      </c>
      <c r="M213" s="303"/>
      <c r="N213" s="303"/>
      <c r="O213" s="303"/>
      <c r="P213" s="303"/>
      <c r="Q213" s="303"/>
      <c r="R213" s="303">
        <f t="shared" si="41"/>
        <v>20000</v>
      </c>
    </row>
    <row r="214" spans="2:18" s="12" customFormat="1" ht="9" customHeight="1">
      <c r="B214" s="292">
        <v>134</v>
      </c>
      <c r="C214" s="290">
        <v>821211</v>
      </c>
      <c r="D214" s="294" t="s">
        <v>172</v>
      </c>
      <c r="E214" s="304">
        <f t="shared" si="37"/>
        <v>20000</v>
      </c>
      <c r="F214" s="304">
        <f t="shared" si="35"/>
        <v>20000</v>
      </c>
      <c r="G214" s="304"/>
      <c r="H214" s="304"/>
      <c r="I214" s="304"/>
      <c r="J214" s="304"/>
      <c r="K214" s="304"/>
      <c r="L214" s="304"/>
      <c r="M214" s="304">
        <v>20000</v>
      </c>
      <c r="N214" s="304"/>
      <c r="O214" s="304"/>
      <c r="P214" s="304"/>
      <c r="Q214" s="304"/>
      <c r="R214" s="304">
        <f t="shared" si="41"/>
        <v>20000</v>
      </c>
    </row>
    <row r="215" spans="2:19" s="25" customFormat="1" ht="9" customHeight="1">
      <c r="B215" s="19"/>
      <c r="C215" s="19">
        <v>821300</v>
      </c>
      <c r="D215" s="300" t="s">
        <v>176</v>
      </c>
      <c r="E215" s="304">
        <f t="shared" si="37"/>
        <v>68588</v>
      </c>
      <c r="F215" s="304">
        <f t="shared" si="35"/>
        <v>68588</v>
      </c>
      <c r="G215" s="303">
        <f aca="true" t="shared" si="58" ref="G215:Q215">SUM(G216:G217)</f>
        <v>0</v>
      </c>
      <c r="H215" s="303">
        <f t="shared" si="58"/>
        <v>0</v>
      </c>
      <c r="I215" s="303">
        <f t="shared" si="58"/>
        <v>0</v>
      </c>
      <c r="J215" s="303">
        <f t="shared" si="58"/>
        <v>0</v>
      </c>
      <c r="K215" s="303">
        <f t="shared" si="58"/>
        <v>50000</v>
      </c>
      <c r="L215" s="303">
        <f t="shared" si="58"/>
        <v>0</v>
      </c>
      <c r="M215" s="303">
        <f t="shared" si="58"/>
        <v>18588</v>
      </c>
      <c r="N215" s="303">
        <f t="shared" si="58"/>
        <v>0</v>
      </c>
      <c r="O215" s="303">
        <f t="shared" si="58"/>
        <v>0</v>
      </c>
      <c r="P215" s="303">
        <f t="shared" si="58"/>
        <v>0</v>
      </c>
      <c r="Q215" s="303">
        <f t="shared" si="58"/>
        <v>0</v>
      </c>
      <c r="R215" s="303">
        <f t="shared" si="41"/>
        <v>68588</v>
      </c>
      <c r="S215" s="33"/>
    </row>
    <row r="216" spans="2:18" s="12" customFormat="1" ht="9" customHeight="1">
      <c r="B216" s="292">
        <v>135</v>
      </c>
      <c r="C216" s="290">
        <v>821311</v>
      </c>
      <c r="D216" s="298" t="s">
        <v>171</v>
      </c>
      <c r="E216" s="304">
        <f t="shared" si="37"/>
        <v>50000</v>
      </c>
      <c r="F216" s="304">
        <f t="shared" si="35"/>
        <v>50000</v>
      </c>
      <c r="G216" s="304"/>
      <c r="H216" s="304"/>
      <c r="I216" s="304"/>
      <c r="J216" s="304"/>
      <c r="K216" s="304">
        <v>50000</v>
      </c>
      <c r="L216" s="304"/>
      <c r="M216" s="304"/>
      <c r="N216" s="304"/>
      <c r="O216" s="304"/>
      <c r="P216" s="304"/>
      <c r="Q216" s="304"/>
      <c r="R216" s="304">
        <f t="shared" si="41"/>
        <v>50000</v>
      </c>
    </row>
    <row r="217" spans="2:18" s="25" customFormat="1" ht="9" customHeight="1">
      <c r="B217" s="290">
        <v>136</v>
      </c>
      <c r="C217" s="290">
        <v>821380</v>
      </c>
      <c r="D217" s="294" t="s">
        <v>181</v>
      </c>
      <c r="E217" s="304">
        <f t="shared" si="37"/>
        <v>18588</v>
      </c>
      <c r="F217" s="304">
        <f t="shared" si="35"/>
        <v>18588</v>
      </c>
      <c r="G217" s="304"/>
      <c r="H217" s="304"/>
      <c r="I217" s="304"/>
      <c r="J217" s="304"/>
      <c r="K217" s="304"/>
      <c r="L217" s="304"/>
      <c r="M217" s="304">
        <v>18588</v>
      </c>
      <c r="N217" s="304"/>
      <c r="O217" s="304"/>
      <c r="P217" s="304"/>
      <c r="Q217" s="304"/>
      <c r="R217" s="304">
        <f t="shared" si="41"/>
        <v>18588</v>
      </c>
    </row>
    <row r="218" spans="2:18" s="12" customFormat="1" ht="9" customHeight="1">
      <c r="B218" s="292"/>
      <c r="C218" s="19">
        <v>821600</v>
      </c>
      <c r="D218" s="301" t="s">
        <v>177</v>
      </c>
      <c r="E218" s="304">
        <f t="shared" si="37"/>
        <v>185000</v>
      </c>
      <c r="F218" s="304">
        <f t="shared" si="35"/>
        <v>185000</v>
      </c>
      <c r="G218" s="303">
        <f aca="true" t="shared" si="59" ref="G218:Q218">+G219</f>
        <v>0</v>
      </c>
      <c r="H218" s="303">
        <f t="shared" si="59"/>
        <v>0</v>
      </c>
      <c r="I218" s="303">
        <f t="shared" si="59"/>
        <v>0</v>
      </c>
      <c r="J218" s="303">
        <f t="shared" si="59"/>
        <v>0</v>
      </c>
      <c r="K218" s="303">
        <f t="shared" si="59"/>
        <v>105000</v>
      </c>
      <c r="L218" s="303">
        <f t="shared" si="59"/>
        <v>0</v>
      </c>
      <c r="M218" s="303">
        <f t="shared" si="59"/>
        <v>80000</v>
      </c>
      <c r="N218" s="303">
        <f t="shared" si="59"/>
        <v>0</v>
      </c>
      <c r="O218" s="303">
        <f t="shared" si="59"/>
        <v>0</v>
      </c>
      <c r="P218" s="303">
        <f t="shared" si="59"/>
        <v>0</v>
      </c>
      <c r="Q218" s="303">
        <f t="shared" si="59"/>
        <v>0</v>
      </c>
      <c r="R218" s="303">
        <f t="shared" si="41"/>
        <v>185000</v>
      </c>
    </row>
    <row r="219" spans="2:18" s="12" customFormat="1" ht="17.25" customHeight="1">
      <c r="B219" s="292"/>
      <c r="C219" s="293" t="s">
        <v>168</v>
      </c>
      <c r="D219" s="294" t="s">
        <v>169</v>
      </c>
      <c r="E219" s="304">
        <f t="shared" si="37"/>
        <v>185000</v>
      </c>
      <c r="F219" s="304">
        <f aca="true" t="shared" si="60" ref="F219:F226">SUM(G219:O219)</f>
        <v>185000</v>
      </c>
      <c r="G219" s="304">
        <f aca="true" t="shared" si="61" ref="G219:Q219">SUM(G220:G222)</f>
        <v>0</v>
      </c>
      <c r="H219" s="304">
        <f t="shared" si="61"/>
        <v>0</v>
      </c>
      <c r="I219" s="304">
        <f t="shared" si="61"/>
        <v>0</v>
      </c>
      <c r="J219" s="304">
        <f t="shared" si="61"/>
        <v>0</v>
      </c>
      <c r="K219" s="304">
        <f t="shared" si="61"/>
        <v>105000</v>
      </c>
      <c r="L219" s="304">
        <f t="shared" si="61"/>
        <v>0</v>
      </c>
      <c r="M219" s="304">
        <f t="shared" si="61"/>
        <v>80000</v>
      </c>
      <c r="N219" s="304">
        <f t="shared" si="61"/>
        <v>0</v>
      </c>
      <c r="O219" s="304">
        <f t="shared" si="61"/>
        <v>0</v>
      </c>
      <c r="P219" s="304">
        <f t="shared" si="61"/>
        <v>0</v>
      </c>
      <c r="Q219" s="304">
        <f t="shared" si="61"/>
        <v>0</v>
      </c>
      <c r="R219" s="304">
        <f t="shared" si="41"/>
        <v>185000</v>
      </c>
    </row>
    <row r="220" spans="2:18" s="25" customFormat="1" ht="9" customHeight="1">
      <c r="B220" s="290">
        <v>137</v>
      </c>
      <c r="C220" s="293"/>
      <c r="D220" s="297" t="s">
        <v>170</v>
      </c>
      <c r="E220" s="304">
        <f t="shared" si="37"/>
        <v>80000</v>
      </c>
      <c r="F220" s="304">
        <f t="shared" si="60"/>
        <v>80000</v>
      </c>
      <c r="G220" s="304"/>
      <c r="H220" s="304"/>
      <c r="I220" s="304"/>
      <c r="J220" s="304"/>
      <c r="K220" s="304"/>
      <c r="L220" s="304"/>
      <c r="M220" s="304">
        <v>80000</v>
      </c>
      <c r="N220" s="304"/>
      <c r="O220" s="304"/>
      <c r="P220" s="304"/>
      <c r="Q220" s="304"/>
      <c r="R220" s="304">
        <f t="shared" si="41"/>
        <v>80000</v>
      </c>
    </row>
    <row r="221" spans="2:18" s="25" customFormat="1" ht="9" customHeight="1">
      <c r="B221" s="290">
        <v>138</v>
      </c>
      <c r="C221" s="293"/>
      <c r="D221" s="295" t="s">
        <v>525</v>
      </c>
      <c r="E221" s="304">
        <f>P221+F221</f>
        <v>5000</v>
      </c>
      <c r="F221" s="304">
        <f>SUM(G221:O221)</f>
        <v>5000</v>
      </c>
      <c r="G221" s="304"/>
      <c r="H221" s="304"/>
      <c r="I221" s="304"/>
      <c r="J221" s="304"/>
      <c r="K221" s="304">
        <v>5000</v>
      </c>
      <c r="L221" s="304"/>
      <c r="M221" s="304"/>
      <c r="N221" s="304"/>
      <c r="O221" s="304"/>
      <c r="P221" s="304"/>
      <c r="Q221" s="304"/>
      <c r="R221" s="304">
        <f t="shared" si="41"/>
        <v>5000</v>
      </c>
    </row>
    <row r="222" spans="2:18" s="12" customFormat="1" ht="15.75" customHeight="1">
      <c r="B222" s="292">
        <v>139</v>
      </c>
      <c r="C222" s="290"/>
      <c r="D222" s="295" t="s">
        <v>526</v>
      </c>
      <c r="E222" s="304">
        <f t="shared" si="37"/>
        <v>100000</v>
      </c>
      <c r="F222" s="304">
        <f t="shared" si="60"/>
        <v>100000</v>
      </c>
      <c r="G222" s="304"/>
      <c r="H222" s="304"/>
      <c r="I222" s="304"/>
      <c r="J222" s="304"/>
      <c r="K222" s="304">
        <v>100000</v>
      </c>
      <c r="L222" s="304"/>
      <c r="M222" s="304"/>
      <c r="N222" s="304"/>
      <c r="O222" s="304"/>
      <c r="P222" s="304"/>
      <c r="Q222" s="304"/>
      <c r="R222" s="304">
        <f t="shared" si="41"/>
        <v>100000</v>
      </c>
    </row>
    <row r="223" spans="2:18" s="12" customFormat="1" ht="9" customHeight="1">
      <c r="B223" s="292"/>
      <c r="C223" s="290"/>
      <c r="D223" s="296" t="s">
        <v>182</v>
      </c>
      <c r="E223" s="304">
        <f>P223+F223</f>
        <v>543588</v>
      </c>
      <c r="F223" s="304">
        <f t="shared" si="60"/>
        <v>543588</v>
      </c>
      <c r="G223" s="304">
        <f aca="true" t="shared" si="62" ref="G223:Q223">G218+G215+G211+G208</f>
        <v>0</v>
      </c>
      <c r="H223" s="304">
        <f t="shared" si="62"/>
        <v>0</v>
      </c>
      <c r="I223" s="304">
        <f t="shared" si="62"/>
        <v>100000</v>
      </c>
      <c r="J223" s="304">
        <f t="shared" si="62"/>
        <v>0</v>
      </c>
      <c r="K223" s="304">
        <f t="shared" si="62"/>
        <v>155000</v>
      </c>
      <c r="L223" s="304">
        <f t="shared" si="62"/>
        <v>170000</v>
      </c>
      <c r="M223" s="304">
        <f t="shared" si="62"/>
        <v>118588</v>
      </c>
      <c r="N223" s="304">
        <f t="shared" si="62"/>
        <v>0</v>
      </c>
      <c r="O223" s="304">
        <f t="shared" si="62"/>
        <v>0</v>
      </c>
      <c r="P223" s="304">
        <f t="shared" si="62"/>
        <v>0</v>
      </c>
      <c r="Q223" s="304">
        <f t="shared" si="62"/>
        <v>0</v>
      </c>
      <c r="R223" s="304">
        <f>E223+Q223</f>
        <v>543588</v>
      </c>
    </row>
    <row r="224" spans="2:20" s="12" customFormat="1" ht="9" customHeight="1">
      <c r="B224" s="292"/>
      <c r="C224" s="19"/>
      <c r="D224" s="296" t="s">
        <v>178</v>
      </c>
      <c r="E224" s="304">
        <f>P224+F224</f>
        <v>11874663.730000004</v>
      </c>
      <c r="F224" s="304">
        <f t="shared" si="60"/>
        <v>11061285.010000004</v>
      </c>
      <c r="G224" s="303">
        <f aca="true" t="shared" si="63" ref="G224:Q224">+G223+G206</f>
        <v>2274258.6799999997</v>
      </c>
      <c r="H224" s="303">
        <f t="shared" si="63"/>
        <v>348551.94</v>
      </c>
      <c r="I224" s="303">
        <f t="shared" si="63"/>
        <v>726648.3</v>
      </c>
      <c r="J224" s="303">
        <f t="shared" si="63"/>
        <v>559175.27</v>
      </c>
      <c r="K224" s="303">
        <f t="shared" si="63"/>
        <v>5747127.94</v>
      </c>
      <c r="L224" s="303">
        <f t="shared" si="63"/>
        <v>505534.72</v>
      </c>
      <c r="M224" s="303">
        <f t="shared" si="63"/>
        <v>609480.46</v>
      </c>
      <c r="N224" s="303">
        <f t="shared" si="63"/>
        <v>180933.30999999997</v>
      </c>
      <c r="O224" s="303">
        <f t="shared" si="63"/>
        <v>109574.39000000001</v>
      </c>
      <c r="P224" s="303">
        <f t="shared" si="63"/>
        <v>813378.72</v>
      </c>
      <c r="Q224" s="303">
        <f t="shared" si="63"/>
        <v>130936.27</v>
      </c>
      <c r="R224" s="303">
        <f>E224+Q224</f>
        <v>12005600.000000004</v>
      </c>
      <c r="T224" s="11"/>
    </row>
    <row r="225" spans="2:18" s="12" customFormat="1" ht="9" customHeight="1">
      <c r="B225" s="290">
        <v>140</v>
      </c>
      <c r="C225" s="19">
        <v>999999</v>
      </c>
      <c r="D225" s="296" t="s">
        <v>179</v>
      </c>
      <c r="E225" s="304">
        <f>P225+F225</f>
        <v>45000</v>
      </c>
      <c r="F225" s="304">
        <f t="shared" si="60"/>
        <v>0</v>
      </c>
      <c r="G225" s="303"/>
      <c r="H225" s="303"/>
      <c r="I225" s="303"/>
      <c r="J225" s="304"/>
      <c r="K225" s="303"/>
      <c r="L225" s="303"/>
      <c r="M225" s="303"/>
      <c r="N225" s="303"/>
      <c r="O225" s="303"/>
      <c r="P225" s="303">
        <v>45000</v>
      </c>
      <c r="Q225" s="303"/>
      <c r="R225" s="304">
        <f>E225+Q225</f>
        <v>45000</v>
      </c>
    </row>
    <row r="226" spans="2:20" s="25" customFormat="1" ht="9" customHeight="1">
      <c r="B226" s="19"/>
      <c r="C226" s="19"/>
      <c r="D226" s="296" t="s">
        <v>180</v>
      </c>
      <c r="E226" s="17">
        <f>P226+F226</f>
        <v>11919663.730000004</v>
      </c>
      <c r="F226" s="17">
        <f t="shared" si="60"/>
        <v>11061285.010000004</v>
      </c>
      <c r="G226" s="26">
        <f aca="true" t="shared" si="64" ref="G226:Q226">G224+G225</f>
        <v>2274258.6799999997</v>
      </c>
      <c r="H226" s="26">
        <f t="shared" si="64"/>
        <v>348551.94</v>
      </c>
      <c r="I226" s="26">
        <f t="shared" si="64"/>
        <v>726648.3</v>
      </c>
      <c r="J226" s="26">
        <f t="shared" si="64"/>
        <v>559175.27</v>
      </c>
      <c r="K226" s="26">
        <f t="shared" si="64"/>
        <v>5747127.94</v>
      </c>
      <c r="L226" s="26">
        <f t="shared" si="64"/>
        <v>505534.72</v>
      </c>
      <c r="M226" s="26">
        <f t="shared" si="64"/>
        <v>609480.46</v>
      </c>
      <c r="N226" s="26">
        <f t="shared" si="64"/>
        <v>180933.30999999997</v>
      </c>
      <c r="O226" s="26">
        <f t="shared" si="64"/>
        <v>109574.39000000001</v>
      </c>
      <c r="P226" s="26">
        <f t="shared" si="64"/>
        <v>858378.72</v>
      </c>
      <c r="Q226" s="26">
        <f t="shared" si="64"/>
        <v>130936.27</v>
      </c>
      <c r="R226" s="26">
        <f>E226+Q226</f>
        <v>12050600.000000004</v>
      </c>
      <c r="T226" s="31"/>
    </row>
    <row r="227" spans="2:19" s="36" customFormat="1" ht="9" customHeight="1">
      <c r="B227" s="34"/>
      <c r="C227" s="11"/>
      <c r="D227" s="11"/>
      <c r="E227" s="8"/>
      <c r="F227" s="8"/>
      <c r="G227" s="8"/>
      <c r="H227" s="8"/>
      <c r="I227" s="8"/>
      <c r="J227" s="8"/>
      <c r="K227" s="8"/>
      <c r="L227" s="8"/>
      <c r="M227" s="35"/>
      <c r="N227" s="35"/>
      <c r="O227" s="35"/>
      <c r="P227" s="35"/>
      <c r="S227" s="37"/>
    </row>
    <row r="228" spans="2:18" s="36" customFormat="1" ht="9" customHeight="1">
      <c r="B228" s="34"/>
      <c r="C228" s="11"/>
      <c r="D228" s="11"/>
      <c r="E228" s="8"/>
      <c r="F228" s="8"/>
      <c r="G228" s="8"/>
      <c r="H228" s="8"/>
      <c r="I228" s="8"/>
      <c r="J228" s="8"/>
      <c r="K228" s="8"/>
      <c r="L228" s="8"/>
      <c r="M228" s="35"/>
      <c r="N228" s="35"/>
      <c r="O228" s="35"/>
      <c r="P228" s="35"/>
      <c r="Q228" s="35"/>
      <c r="R228" s="35"/>
    </row>
    <row r="229" spans="17:19" ht="9" customHeight="1">
      <c r="Q229" s="35"/>
      <c r="R229" s="35"/>
      <c r="S229" s="35"/>
    </row>
    <row r="230" spans="17:18" ht="9" customHeight="1">
      <c r="Q230" s="35"/>
      <c r="R230" s="38"/>
    </row>
    <row r="231" ht="9" customHeight="1">
      <c r="R231" s="35"/>
    </row>
  </sheetData>
  <sheetProtection/>
  <mergeCells count="2">
    <mergeCell ref="F6:O6"/>
    <mergeCell ref="E5:Q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77"/>
  <sheetViews>
    <sheetView tabSelected="1" zoomScalePageLayoutView="0" workbookViewId="0" topLeftCell="A46">
      <selection activeCell="O64" sqref="O64"/>
    </sheetView>
  </sheetViews>
  <sheetFormatPr defaultColWidth="8.8515625" defaultRowHeight="12.75" customHeight="1"/>
  <cols>
    <col min="1" max="1" width="1.28515625" style="210" customWidth="1"/>
    <col min="2" max="2" width="5.140625" style="210" customWidth="1"/>
    <col min="3" max="3" width="26.421875" style="210" customWidth="1"/>
    <col min="4" max="4" width="12.28125" style="210" customWidth="1"/>
    <col min="5" max="5" width="11.28125" style="210" customWidth="1"/>
    <col min="6" max="6" width="9.57421875" style="210" customWidth="1"/>
    <col min="7" max="9" width="11.28125" style="210" customWidth="1"/>
    <col min="10" max="10" width="4.28125" style="210" customWidth="1"/>
    <col min="11" max="11" width="11.28125" style="210" customWidth="1"/>
    <col min="12" max="12" width="3.8515625" style="210" customWidth="1"/>
    <col min="13" max="13" width="4.140625" style="210" customWidth="1"/>
    <col min="14" max="14" width="8.57421875" style="210" customWidth="1"/>
    <col min="15" max="15" width="8.8515625" style="210" customWidth="1"/>
    <col min="16" max="16" width="12.7109375" style="210" bestFit="1" customWidth="1"/>
    <col min="17" max="17" width="11.7109375" style="210" customWidth="1"/>
    <col min="18" max="18" width="12.421875" style="210" customWidth="1"/>
    <col min="19" max="16384" width="8.8515625" style="210" customWidth="1"/>
  </cols>
  <sheetData>
    <row r="2" spans="2:13" ht="12.75" customHeight="1">
      <c r="B2" s="358" t="s">
        <v>457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</row>
    <row r="3" spans="2:13" ht="12.75" customHeight="1"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5:8" ht="12.75" customHeight="1">
      <c r="E4" s="359" t="s">
        <v>196</v>
      </c>
      <c r="F4" s="359"/>
      <c r="G4" s="359"/>
      <c r="H4" s="359"/>
    </row>
    <row r="6" spans="2:14" ht="12.75" customHeight="1">
      <c r="B6" s="360" t="s">
        <v>184</v>
      </c>
      <c r="C6" s="363" t="s">
        <v>5</v>
      </c>
      <c r="D6" s="369" t="s">
        <v>185</v>
      </c>
      <c r="E6" s="369" t="s">
        <v>186</v>
      </c>
      <c r="F6" s="369" t="s">
        <v>187</v>
      </c>
      <c r="G6" s="369" t="s">
        <v>188</v>
      </c>
      <c r="H6" s="369" t="s">
        <v>189</v>
      </c>
      <c r="I6" s="369" t="s">
        <v>190</v>
      </c>
      <c r="J6" s="366" t="s">
        <v>191</v>
      </c>
      <c r="K6" s="366" t="s">
        <v>192</v>
      </c>
      <c r="L6" s="366" t="s">
        <v>193</v>
      </c>
      <c r="M6" s="366" t="s">
        <v>194</v>
      </c>
      <c r="N6" s="377" t="s">
        <v>209</v>
      </c>
    </row>
    <row r="7" spans="2:14" ht="12.75" customHeight="1">
      <c r="B7" s="361"/>
      <c r="C7" s="364"/>
      <c r="D7" s="369"/>
      <c r="E7" s="369"/>
      <c r="F7" s="369"/>
      <c r="G7" s="369"/>
      <c r="H7" s="369"/>
      <c r="I7" s="369"/>
      <c r="J7" s="367"/>
      <c r="K7" s="367"/>
      <c r="L7" s="367"/>
      <c r="M7" s="367"/>
      <c r="N7" s="377"/>
    </row>
    <row r="8" spans="2:14" ht="12.75" customHeight="1">
      <c r="B8" s="361"/>
      <c r="C8" s="364"/>
      <c r="D8" s="369"/>
      <c r="E8" s="369"/>
      <c r="F8" s="369"/>
      <c r="G8" s="369"/>
      <c r="H8" s="369"/>
      <c r="I8" s="369"/>
      <c r="J8" s="367"/>
      <c r="K8" s="367"/>
      <c r="L8" s="367"/>
      <c r="M8" s="367"/>
      <c r="N8" s="377"/>
    </row>
    <row r="9" spans="2:14" ht="12.75" customHeight="1">
      <c r="B9" s="361"/>
      <c r="C9" s="364"/>
      <c r="D9" s="369"/>
      <c r="E9" s="369"/>
      <c r="F9" s="369"/>
      <c r="G9" s="369"/>
      <c r="H9" s="369"/>
      <c r="I9" s="369"/>
      <c r="J9" s="367"/>
      <c r="K9" s="367"/>
      <c r="L9" s="367"/>
      <c r="M9" s="367"/>
      <c r="N9" s="377"/>
    </row>
    <row r="10" spans="2:14" ht="12.75" customHeight="1">
      <c r="B10" s="361"/>
      <c r="C10" s="364"/>
      <c r="D10" s="369"/>
      <c r="E10" s="369"/>
      <c r="F10" s="369"/>
      <c r="G10" s="369"/>
      <c r="H10" s="369"/>
      <c r="I10" s="369"/>
      <c r="J10" s="367"/>
      <c r="K10" s="367"/>
      <c r="L10" s="367"/>
      <c r="M10" s="367"/>
      <c r="N10" s="377"/>
    </row>
    <row r="11" spans="2:14" ht="12.75" customHeight="1">
      <c r="B11" s="362"/>
      <c r="C11" s="365"/>
      <c r="D11" s="369"/>
      <c r="E11" s="369"/>
      <c r="F11" s="369"/>
      <c r="G11" s="369"/>
      <c r="H11" s="369"/>
      <c r="I11" s="369"/>
      <c r="J11" s="368"/>
      <c r="K11" s="368"/>
      <c r="L11" s="368"/>
      <c r="M11" s="368"/>
      <c r="N11" s="377"/>
    </row>
    <row r="12" spans="2:14" ht="12.75" customHeight="1">
      <c r="B12" s="211"/>
      <c r="C12" s="212"/>
      <c r="D12" s="213">
        <v>1</v>
      </c>
      <c r="E12" s="213">
        <v>2</v>
      </c>
      <c r="F12" s="213">
        <v>3</v>
      </c>
      <c r="G12" s="213">
        <v>4</v>
      </c>
      <c r="H12" s="213">
        <v>5</v>
      </c>
      <c r="I12" s="213">
        <v>6</v>
      </c>
      <c r="J12" s="213">
        <v>7</v>
      </c>
      <c r="K12" s="213">
        <v>8</v>
      </c>
      <c r="L12" s="213">
        <v>9</v>
      </c>
      <c r="M12" s="213">
        <v>10</v>
      </c>
      <c r="N12" s="214">
        <v>11</v>
      </c>
    </row>
    <row r="13" spans="2:16" ht="12.75" customHeight="1">
      <c r="B13" s="211"/>
      <c r="C13" s="215" t="s">
        <v>195</v>
      </c>
      <c r="D13" s="216">
        <f>SUM(E13:N13)</f>
        <v>12050600</v>
      </c>
      <c r="E13" s="216">
        <f>+E14+E19+E22+E28+E32+E37+E43+E48</f>
        <v>2521415.3</v>
      </c>
      <c r="F13" s="216">
        <f>+F14+F19+F22+F28+F32+F37+F43+F48</f>
        <v>233313.61000000002</v>
      </c>
      <c r="G13" s="216">
        <f>+G14+G19+G22+G28+G32+G37+G43+G48</f>
        <v>1082555.2</v>
      </c>
      <c r="H13" s="216">
        <f>+H14+H19+H22+H28+H32+H37+H43+H48</f>
        <v>2893894</v>
      </c>
      <c r="I13" s="216">
        <f>+I14+I19+I22+I28+I32+I37+I43+I48</f>
        <v>4730833.890000001</v>
      </c>
      <c r="J13" s="216"/>
      <c r="K13" s="216">
        <f>+K14+K19+K22+K28+K32+K37+K43+K48</f>
        <v>543588</v>
      </c>
      <c r="L13" s="217"/>
      <c r="M13" s="217"/>
      <c r="N13" s="216">
        <f>N14</f>
        <v>45000</v>
      </c>
      <c r="P13" s="218"/>
    </row>
    <row r="14" spans="2:14" s="219" customFormat="1" ht="12.75" customHeight="1">
      <c r="B14" s="215"/>
      <c r="C14" s="215" t="s">
        <v>283</v>
      </c>
      <c r="D14" s="216">
        <f>SUM(E14:N14)</f>
        <v>2804277.36</v>
      </c>
      <c r="E14" s="216">
        <f>+E15+E17+E18+E16</f>
        <v>1661011.8299999998</v>
      </c>
      <c r="F14" s="216">
        <f>+F15+F17+F18+F16</f>
        <v>155607.68</v>
      </c>
      <c r="G14" s="216">
        <f>+G15+G17+G18+G16</f>
        <v>865657.85</v>
      </c>
      <c r="H14" s="216">
        <f>+H15+H17+H18+H16</f>
        <v>27000</v>
      </c>
      <c r="I14" s="216">
        <f>+I15+I17+I18+I16</f>
        <v>0</v>
      </c>
      <c r="J14" s="216"/>
      <c r="K14" s="216">
        <f>+K15+K17+K18</f>
        <v>50000</v>
      </c>
      <c r="L14" s="216"/>
      <c r="M14" s="216"/>
      <c r="N14" s="216">
        <f>SUM(N15:N18)</f>
        <v>45000</v>
      </c>
    </row>
    <row r="15" spans="2:16" s="223" customFormat="1" ht="36" customHeight="1">
      <c r="B15" s="220" t="s">
        <v>314</v>
      </c>
      <c r="C15" s="221" t="s">
        <v>281</v>
      </c>
      <c r="D15" s="217">
        <f>+E15+F15+G15+H15+I15+J15+K15+L15+M15+N15</f>
        <v>2511344.05</v>
      </c>
      <c r="E15" s="217">
        <f>'Poseban dio'!G9+'Poseban dio'!H9+'Poseban dio'!K9+'Poseban dio'!O9+'Poseban dio'!P9+'Poseban dio'!Q9</f>
        <v>1517671.66</v>
      </c>
      <c r="F15" s="217">
        <f>'Poseban dio'!G16+'Poseban dio'!H16+'Poseban dio'!K16+'Poseban dio'!O16+'Poseban dio'!P16+'Poseban dio'!Q16</f>
        <v>142287.31</v>
      </c>
      <c r="G15" s="217">
        <f>'Poseban dio'!G19+'Poseban dio'!H19+'Poseban dio'!K19+'Poseban dio'!O19+'Poseban dio'!P19+'Poseban dio'!Q19</f>
        <v>841385.08</v>
      </c>
      <c r="H15" s="217">
        <f>'Opći dio'!E400</f>
        <v>10000</v>
      </c>
      <c r="I15" s="217"/>
      <c r="J15" s="217"/>
      <c r="K15" s="217"/>
      <c r="L15" s="217"/>
      <c r="M15" s="217"/>
      <c r="N15" s="222"/>
      <c r="P15" s="224"/>
    </row>
    <row r="16" spans="2:16" s="223" customFormat="1" ht="13.5" customHeight="1">
      <c r="B16" s="220" t="s">
        <v>402</v>
      </c>
      <c r="C16" s="221" t="s">
        <v>404</v>
      </c>
      <c r="D16" s="217">
        <f>+E16+F16+G16+H16+I16+J16+K16+L16+M16+N16</f>
        <v>180933.30999999997</v>
      </c>
      <c r="E16" s="217">
        <f>'Poseban dio'!N9</f>
        <v>143340.16999999998</v>
      </c>
      <c r="F16" s="217">
        <f>'Poseban dio'!N16</f>
        <v>13320.37</v>
      </c>
      <c r="G16" s="217">
        <f>'Poseban dio'!N19</f>
        <v>24272.77</v>
      </c>
      <c r="H16" s="217"/>
      <c r="I16" s="217"/>
      <c r="J16" s="217"/>
      <c r="K16" s="217"/>
      <c r="L16" s="217"/>
      <c r="M16" s="217"/>
      <c r="N16" s="222"/>
      <c r="P16" s="224"/>
    </row>
    <row r="17" spans="2:16" s="223" customFormat="1" ht="12.75" customHeight="1">
      <c r="B17" s="220" t="s">
        <v>315</v>
      </c>
      <c r="C17" s="221" t="s">
        <v>282</v>
      </c>
      <c r="D17" s="217">
        <f aca="true" t="shared" si="0" ref="D17:D52">SUM(E17:N17)</f>
        <v>50000</v>
      </c>
      <c r="E17" s="217"/>
      <c r="F17" s="217"/>
      <c r="G17" s="217"/>
      <c r="H17" s="217"/>
      <c r="I17" s="217"/>
      <c r="J17" s="217"/>
      <c r="K17" s="217">
        <f>'Opći dio'!E507</f>
        <v>50000</v>
      </c>
      <c r="L17" s="217"/>
      <c r="M17" s="217"/>
      <c r="N17" s="222"/>
      <c r="P17" s="224"/>
    </row>
    <row r="18" spans="2:14" s="223" customFormat="1" ht="12.75" customHeight="1">
      <c r="B18" s="220" t="s">
        <v>316</v>
      </c>
      <c r="C18" s="221" t="s">
        <v>339</v>
      </c>
      <c r="D18" s="217">
        <f t="shared" si="0"/>
        <v>62000</v>
      </c>
      <c r="E18" s="217"/>
      <c r="F18" s="217"/>
      <c r="G18" s="217"/>
      <c r="H18" s="217">
        <f>'Opći dio'!E388</f>
        <v>17000</v>
      </c>
      <c r="I18" s="217"/>
      <c r="J18" s="217"/>
      <c r="K18" s="217"/>
      <c r="L18" s="217"/>
      <c r="M18" s="217"/>
      <c r="N18" s="222">
        <f>'Opći dio'!E516</f>
        <v>45000</v>
      </c>
    </row>
    <row r="19" spans="2:16" s="219" customFormat="1" ht="12.75" customHeight="1">
      <c r="B19" s="225"/>
      <c r="C19" s="226" t="s">
        <v>284</v>
      </c>
      <c r="D19" s="216">
        <f t="shared" si="0"/>
        <v>579480.46</v>
      </c>
      <c r="E19" s="216">
        <f>+E20+E21</f>
        <v>150548.8</v>
      </c>
      <c r="F19" s="216">
        <f>+F20+F21</f>
        <v>13670.98</v>
      </c>
      <c r="G19" s="216">
        <f>+G20+G21</f>
        <v>109928.68</v>
      </c>
      <c r="H19" s="216">
        <f>+H20+H21</f>
        <v>96744</v>
      </c>
      <c r="I19" s="216">
        <f>+I20+I21</f>
        <v>90000</v>
      </c>
      <c r="J19" s="216"/>
      <c r="K19" s="216">
        <f>+K20+K21</f>
        <v>118588</v>
      </c>
      <c r="L19" s="216"/>
      <c r="M19" s="216"/>
      <c r="N19" s="227"/>
      <c r="P19" s="228"/>
    </row>
    <row r="20" spans="2:16" s="223" customFormat="1" ht="12.75" customHeight="1">
      <c r="B20" s="220" t="s">
        <v>317</v>
      </c>
      <c r="C20" s="221" t="s">
        <v>285</v>
      </c>
      <c r="D20" s="217">
        <f t="shared" si="0"/>
        <v>529480.46</v>
      </c>
      <c r="E20" s="217">
        <f>'Poseban dio'!M9</f>
        <v>150548.8</v>
      </c>
      <c r="F20" s="217">
        <f>+'Poseban dio'!M16</f>
        <v>13670.98</v>
      </c>
      <c r="G20" s="217">
        <f>+'Poseban dio'!M19</f>
        <v>109928.68</v>
      </c>
      <c r="H20" s="217">
        <f>'Opći dio'!E401+'Opći dio'!E402+'Opći dio'!E403+'Opći dio'!E404+'Opći dio'!E424</f>
        <v>96744</v>
      </c>
      <c r="I20" s="217">
        <f>'Opći dio'!E493</f>
        <v>40000</v>
      </c>
      <c r="J20" s="217"/>
      <c r="K20" s="217">
        <f>'Opći dio'!E505+'Opći dio'!E508+'Opći dio'!E511</f>
        <v>118588</v>
      </c>
      <c r="L20" s="217"/>
      <c r="M20" s="217"/>
      <c r="N20" s="222"/>
      <c r="P20" s="224"/>
    </row>
    <row r="21" spans="2:18" s="223" customFormat="1" ht="12.75" customHeight="1">
      <c r="B21" s="220" t="s">
        <v>318</v>
      </c>
      <c r="C21" s="221" t="s">
        <v>340</v>
      </c>
      <c r="D21" s="217">
        <f t="shared" si="0"/>
        <v>50000</v>
      </c>
      <c r="E21" s="217"/>
      <c r="F21" s="217"/>
      <c r="G21" s="217"/>
      <c r="H21" s="217"/>
      <c r="I21" s="217">
        <f>'Opći dio'!E478</f>
        <v>50000</v>
      </c>
      <c r="J21" s="217"/>
      <c r="K21" s="217"/>
      <c r="L21" s="217"/>
      <c r="M21" s="217"/>
      <c r="N21" s="222"/>
      <c r="Q21" s="224"/>
      <c r="R21" s="224"/>
    </row>
    <row r="22" spans="2:14" s="219" customFormat="1" ht="12.75" customHeight="1">
      <c r="B22" s="225"/>
      <c r="C22" s="226" t="s">
        <v>286</v>
      </c>
      <c r="D22" s="216">
        <f t="shared" si="0"/>
        <v>222000</v>
      </c>
      <c r="E22" s="216">
        <f>+E23+E24+E25+E26+E27</f>
        <v>0</v>
      </c>
      <c r="F22" s="216">
        <f>+F23+F24+F25+F26+F27</f>
        <v>0</v>
      </c>
      <c r="G22" s="216">
        <f>+G23+G24+G25+G26+G27</f>
        <v>0</v>
      </c>
      <c r="H22" s="216">
        <f>+H23+H24+H25+H26+H27</f>
        <v>172000</v>
      </c>
      <c r="I22" s="216">
        <f>+I23+I24+I25+I26+I27</f>
        <v>50000</v>
      </c>
      <c r="J22" s="216"/>
      <c r="K22" s="216">
        <f>+K23+K24+K25+K26+K27</f>
        <v>0</v>
      </c>
      <c r="L22" s="216"/>
      <c r="M22" s="216"/>
      <c r="N22" s="227"/>
    </row>
    <row r="23" spans="2:16" s="223" customFormat="1" ht="23.25" customHeight="1">
      <c r="B23" s="220" t="s">
        <v>319</v>
      </c>
      <c r="C23" s="221" t="s">
        <v>287</v>
      </c>
      <c r="D23" s="217">
        <f t="shared" si="0"/>
        <v>0</v>
      </c>
      <c r="E23" s="217"/>
      <c r="F23" s="217"/>
      <c r="G23" s="217"/>
      <c r="H23" s="217"/>
      <c r="I23" s="217"/>
      <c r="J23" s="217"/>
      <c r="K23" s="217"/>
      <c r="L23" s="217"/>
      <c r="M23" s="217"/>
      <c r="N23" s="222"/>
      <c r="P23" s="224"/>
    </row>
    <row r="24" spans="2:14" s="223" customFormat="1" ht="23.25" customHeight="1">
      <c r="B24" s="220" t="s">
        <v>320</v>
      </c>
      <c r="C24" s="221" t="s">
        <v>341</v>
      </c>
      <c r="D24" s="217">
        <f t="shared" si="0"/>
        <v>100000</v>
      </c>
      <c r="E24" s="217"/>
      <c r="F24" s="217"/>
      <c r="G24" s="217"/>
      <c r="H24" s="217">
        <f>'Opći dio'!E441</f>
        <v>100000</v>
      </c>
      <c r="I24" s="217"/>
      <c r="J24" s="217"/>
      <c r="K24" s="217"/>
      <c r="L24" s="217"/>
      <c r="M24" s="217"/>
      <c r="N24" s="222"/>
    </row>
    <row r="25" spans="2:14" s="223" customFormat="1" ht="12.75" customHeight="1">
      <c r="B25" s="220" t="s">
        <v>321</v>
      </c>
      <c r="C25" s="221" t="s">
        <v>288</v>
      </c>
      <c r="D25" s="217">
        <f t="shared" si="0"/>
        <v>50000</v>
      </c>
      <c r="E25" s="217"/>
      <c r="F25" s="217"/>
      <c r="G25" s="217"/>
      <c r="H25" s="217"/>
      <c r="I25" s="217">
        <f>'Opći dio'!E472</f>
        <v>50000</v>
      </c>
      <c r="J25" s="217"/>
      <c r="K25" s="217"/>
      <c r="L25" s="217"/>
      <c r="M25" s="217"/>
      <c r="N25" s="222"/>
    </row>
    <row r="26" spans="2:14" s="223" customFormat="1" ht="12.75" customHeight="1">
      <c r="B26" s="220" t="s">
        <v>322</v>
      </c>
      <c r="C26" s="221" t="s">
        <v>289</v>
      </c>
      <c r="D26" s="217">
        <f t="shared" si="0"/>
        <v>0</v>
      </c>
      <c r="E26" s="217"/>
      <c r="F26" s="217"/>
      <c r="G26" s="217"/>
      <c r="H26" s="217"/>
      <c r="I26" s="217"/>
      <c r="J26" s="217"/>
      <c r="K26" s="217"/>
      <c r="L26" s="217"/>
      <c r="M26" s="217"/>
      <c r="N26" s="222"/>
    </row>
    <row r="27" spans="2:14" s="223" customFormat="1" ht="12.75" customHeight="1">
      <c r="B27" s="220" t="s">
        <v>323</v>
      </c>
      <c r="C27" s="221" t="s">
        <v>342</v>
      </c>
      <c r="D27" s="217">
        <f t="shared" si="0"/>
        <v>72000</v>
      </c>
      <c r="E27" s="217"/>
      <c r="F27" s="217"/>
      <c r="G27" s="217"/>
      <c r="H27" s="217">
        <f>'Opći dio'!E442</f>
        <v>72000</v>
      </c>
      <c r="I27" s="217"/>
      <c r="J27" s="217"/>
      <c r="K27" s="217"/>
      <c r="L27" s="217"/>
      <c r="M27" s="217"/>
      <c r="N27" s="222"/>
    </row>
    <row r="28" spans="2:14" s="219" customFormat="1" ht="12.75" customHeight="1">
      <c r="B28" s="225"/>
      <c r="C28" s="226" t="s">
        <v>290</v>
      </c>
      <c r="D28" s="216">
        <f t="shared" si="0"/>
        <v>2257833.89</v>
      </c>
      <c r="E28" s="216">
        <f>+E29+E30+E31+E31</f>
        <v>0</v>
      </c>
      <c r="F28" s="216">
        <f>+F29+F30+F31</f>
        <v>0</v>
      </c>
      <c r="G28" s="216">
        <f>+G29+G30+G31</f>
        <v>0</v>
      </c>
      <c r="H28" s="216">
        <f>+H29+H30+H31</f>
        <v>397000</v>
      </c>
      <c r="I28" s="216">
        <f>+I29+I30+I31</f>
        <v>1860833.8900000001</v>
      </c>
      <c r="J28" s="216"/>
      <c r="K28" s="216">
        <f>+K29+K30+K31</f>
        <v>0</v>
      </c>
      <c r="L28" s="216"/>
      <c r="M28" s="216"/>
      <c r="N28" s="227"/>
    </row>
    <row r="29" spans="2:17" ht="12.75" customHeight="1">
      <c r="B29" s="220" t="s">
        <v>324</v>
      </c>
      <c r="C29" s="221" t="s">
        <v>291</v>
      </c>
      <c r="D29" s="217">
        <f t="shared" si="0"/>
        <v>1737833.8900000001</v>
      </c>
      <c r="E29" s="217"/>
      <c r="F29" s="217"/>
      <c r="G29" s="217"/>
      <c r="H29" s="217">
        <f>'Opći dio'!E440+'Opći dio'!E438+'Opći dio'!E436</f>
        <v>337000</v>
      </c>
      <c r="I29" s="217">
        <f>'Opći dio'!E451+'Opći dio'!E481</f>
        <v>1400833.8900000001</v>
      </c>
      <c r="J29" s="217"/>
      <c r="K29" s="217"/>
      <c r="L29" s="217"/>
      <c r="M29" s="217"/>
      <c r="N29" s="222"/>
      <c r="O29" s="223"/>
      <c r="Q29" s="229"/>
    </row>
    <row r="30" spans="2:15" s="229" customFormat="1" ht="12.75" customHeight="1">
      <c r="B30" s="220" t="s">
        <v>325</v>
      </c>
      <c r="C30" s="221" t="s">
        <v>292</v>
      </c>
      <c r="D30" s="217">
        <f t="shared" si="0"/>
        <v>460000</v>
      </c>
      <c r="E30" s="222"/>
      <c r="F30" s="222"/>
      <c r="G30" s="222"/>
      <c r="H30" s="222"/>
      <c r="I30" s="222">
        <f>'Opći dio'!E461</f>
        <v>460000</v>
      </c>
      <c r="J30" s="222"/>
      <c r="K30" s="222"/>
      <c r="L30" s="222"/>
      <c r="M30" s="222"/>
      <c r="N30" s="222"/>
      <c r="O30" s="230"/>
    </row>
    <row r="31" spans="2:15" s="229" customFormat="1" ht="12.75" customHeight="1">
      <c r="B31" s="220" t="s">
        <v>326</v>
      </c>
      <c r="C31" s="221" t="s">
        <v>343</v>
      </c>
      <c r="D31" s="217">
        <f t="shared" si="0"/>
        <v>60000</v>
      </c>
      <c r="E31" s="222"/>
      <c r="F31" s="222"/>
      <c r="G31" s="222"/>
      <c r="H31" s="222">
        <f>'Opći dio'!E439</f>
        <v>60000</v>
      </c>
      <c r="I31" s="222"/>
      <c r="J31" s="222"/>
      <c r="K31" s="222"/>
      <c r="L31" s="222"/>
      <c r="M31" s="222"/>
      <c r="N31" s="222"/>
      <c r="O31" s="230"/>
    </row>
    <row r="32" spans="2:15" s="232" customFormat="1" ht="12.75" customHeight="1">
      <c r="B32" s="225"/>
      <c r="C32" s="226" t="s">
        <v>293</v>
      </c>
      <c r="D32" s="216">
        <f t="shared" si="0"/>
        <v>2989709.99</v>
      </c>
      <c r="E32" s="227">
        <f>+E34+E35+E36</f>
        <v>484506.51</v>
      </c>
      <c r="F32" s="227">
        <f>+F34+F35+F36</f>
        <v>43848.79</v>
      </c>
      <c r="G32" s="227">
        <f>+G34+G35+G36</f>
        <v>106354.68999999999</v>
      </c>
      <c r="H32" s="227">
        <f>SUM(H33:H36)</f>
        <v>375000</v>
      </c>
      <c r="I32" s="227">
        <f>+I34+I35+I36</f>
        <v>1705000</v>
      </c>
      <c r="J32" s="227"/>
      <c r="K32" s="227">
        <f>+K34+K35+K36</f>
        <v>275000</v>
      </c>
      <c r="L32" s="227"/>
      <c r="M32" s="227"/>
      <c r="N32" s="227"/>
      <c r="O32" s="231"/>
    </row>
    <row r="33" spans="2:15" s="229" customFormat="1" ht="12.75" customHeight="1">
      <c r="B33" s="220" t="s">
        <v>368</v>
      </c>
      <c r="C33" s="221" t="s">
        <v>369</v>
      </c>
      <c r="D33" s="217">
        <f t="shared" si="0"/>
        <v>45000</v>
      </c>
      <c r="E33" s="222"/>
      <c r="F33" s="222"/>
      <c r="G33" s="222"/>
      <c r="H33" s="222">
        <f>'Opći dio'!E394+'Opći dio'!E396</f>
        <v>45000</v>
      </c>
      <c r="I33" s="222"/>
      <c r="J33" s="222"/>
      <c r="K33" s="222"/>
      <c r="L33" s="222"/>
      <c r="M33" s="222"/>
      <c r="N33" s="222"/>
      <c r="O33" s="231"/>
    </row>
    <row r="34" spans="2:15" s="229" customFormat="1" ht="12.75" customHeight="1">
      <c r="B34" s="220" t="s">
        <v>327</v>
      </c>
      <c r="C34" s="221" t="s">
        <v>294</v>
      </c>
      <c r="D34" s="217">
        <f t="shared" si="0"/>
        <v>2414709.99</v>
      </c>
      <c r="E34" s="222">
        <f>'Poseban dio'!J9+'Poseban dio'!L9</f>
        <v>484506.51</v>
      </c>
      <c r="F34" s="222">
        <f>'Poseban dio'!J16+'Poseban dio'!L16</f>
        <v>43848.79</v>
      </c>
      <c r="G34" s="222">
        <f>'Poseban dio'!J19+'Poseban dio'!L19</f>
        <v>106354.68999999999</v>
      </c>
      <c r="H34" s="222">
        <f>'Opći dio'!E384+'Opći dio'!E434+'Opći dio'!E435+'Opći dio'!E437+'Opći dio'!E399</f>
        <v>330000</v>
      </c>
      <c r="I34" s="222">
        <f>'Opći dio'!E447+'Opći dio'!E456+'Opći dio'!E473+'Opći dio'!E474+'Opći dio'!E489+'Opći dio'!E484+'Opći dio'!E468</f>
        <v>1175000</v>
      </c>
      <c r="J34" s="222"/>
      <c r="K34" s="222">
        <f>'Opći dio'!E499+'Opći dio'!E512+'Opći dio'!E513+'Opći dio'!E504</f>
        <v>275000</v>
      </c>
      <c r="L34" s="222"/>
      <c r="M34" s="222"/>
      <c r="N34" s="222"/>
      <c r="O34" s="230"/>
    </row>
    <row r="35" spans="2:15" s="229" customFormat="1" ht="12.75" customHeight="1">
      <c r="B35" s="220" t="s">
        <v>328</v>
      </c>
      <c r="C35" s="221" t="s">
        <v>295</v>
      </c>
      <c r="D35" s="217">
        <f t="shared" si="0"/>
        <v>430000</v>
      </c>
      <c r="E35" s="222"/>
      <c r="F35" s="222"/>
      <c r="G35" s="222"/>
      <c r="H35" s="222"/>
      <c r="I35" s="222">
        <f>'Opći dio'!E457+'Opći dio'!E460</f>
        <v>430000</v>
      </c>
      <c r="J35" s="222"/>
      <c r="K35" s="222"/>
      <c r="L35" s="222"/>
      <c r="M35" s="222"/>
      <c r="N35" s="222"/>
      <c r="O35" s="230"/>
    </row>
    <row r="36" spans="2:15" s="229" customFormat="1" ht="12.75" customHeight="1">
      <c r="B36" s="220" t="s">
        <v>329</v>
      </c>
      <c r="C36" s="221" t="s">
        <v>296</v>
      </c>
      <c r="D36" s="217">
        <f t="shared" si="0"/>
        <v>100000</v>
      </c>
      <c r="E36" s="222"/>
      <c r="F36" s="222"/>
      <c r="G36" s="222"/>
      <c r="H36" s="222"/>
      <c r="I36" s="222">
        <f>'Opći dio'!E465</f>
        <v>100000</v>
      </c>
      <c r="J36" s="222"/>
      <c r="K36" s="222"/>
      <c r="L36" s="222"/>
      <c r="M36" s="222"/>
      <c r="N36" s="222"/>
      <c r="O36" s="230"/>
    </row>
    <row r="37" spans="2:15" s="232" customFormat="1" ht="12.75" customHeight="1">
      <c r="B37" s="225"/>
      <c r="C37" s="226" t="s">
        <v>297</v>
      </c>
      <c r="D37" s="216">
        <f t="shared" si="0"/>
        <v>1987400</v>
      </c>
      <c r="E37" s="227">
        <f>+E38+E39+E40+E41+E42</f>
        <v>0</v>
      </c>
      <c r="F37" s="227">
        <f>+F38+F39+F40+F41+F42</f>
        <v>0</v>
      </c>
      <c r="G37" s="227">
        <f>+G38+G39+G40+G41+G42</f>
        <v>0</v>
      </c>
      <c r="H37" s="227">
        <f>+H38+H39+H40+H41+H42</f>
        <v>1112400</v>
      </c>
      <c r="I37" s="227">
        <f>+I38+I39+I40+I41+I42</f>
        <v>875000</v>
      </c>
      <c r="J37" s="227"/>
      <c r="K37" s="227">
        <f>+K38+K39+K40+K41+K42</f>
        <v>0</v>
      </c>
      <c r="L37" s="227"/>
      <c r="M37" s="227"/>
      <c r="N37" s="227"/>
      <c r="O37" s="231"/>
    </row>
    <row r="38" spans="2:15" ht="12.75" customHeight="1">
      <c r="B38" s="220" t="s">
        <v>330</v>
      </c>
      <c r="C38" s="221" t="s">
        <v>298</v>
      </c>
      <c r="D38" s="217">
        <f t="shared" si="0"/>
        <v>850000</v>
      </c>
      <c r="E38" s="222"/>
      <c r="F38" s="222"/>
      <c r="G38" s="222"/>
      <c r="H38" s="222">
        <f>'Opći dio'!E423+'Opći dio'!E425+'Opći dio'!E426+'Opći dio'!E417</f>
        <v>245000</v>
      </c>
      <c r="I38" s="222">
        <f>'Opći dio'!E448</f>
        <v>605000</v>
      </c>
      <c r="J38" s="222"/>
      <c r="K38" s="222"/>
      <c r="L38" s="222"/>
      <c r="M38" s="222"/>
      <c r="N38" s="222"/>
      <c r="O38" s="230"/>
    </row>
    <row r="39" spans="2:16" ht="12.75" customHeight="1">
      <c r="B39" s="220" t="s">
        <v>331</v>
      </c>
      <c r="C39" s="221" t="s">
        <v>299</v>
      </c>
      <c r="D39" s="217">
        <f t="shared" si="0"/>
        <v>456000</v>
      </c>
      <c r="E39" s="222"/>
      <c r="F39" s="222"/>
      <c r="G39" s="222"/>
      <c r="H39" s="222">
        <f>'Opći dio'!E411+'Opći dio'!E415+'Opći dio'!E428+'Opći dio'!E430+'Opći dio'!E433</f>
        <v>311000</v>
      </c>
      <c r="I39" s="222">
        <f>'Opći dio'!E496+'Opći dio'!E477</f>
        <v>145000</v>
      </c>
      <c r="J39" s="222"/>
      <c r="K39" s="222"/>
      <c r="L39" s="222"/>
      <c r="M39" s="222"/>
      <c r="N39" s="222"/>
      <c r="O39" s="230"/>
      <c r="P39" s="218"/>
    </row>
    <row r="40" spans="2:15" ht="12.75" customHeight="1">
      <c r="B40" s="220" t="s">
        <v>332</v>
      </c>
      <c r="C40" s="221" t="s">
        <v>300</v>
      </c>
      <c r="D40" s="217">
        <f t="shared" si="0"/>
        <v>240000</v>
      </c>
      <c r="E40" s="222"/>
      <c r="F40" s="222"/>
      <c r="G40" s="222"/>
      <c r="H40" s="222">
        <f>'Opći dio'!E429</f>
        <v>210000</v>
      </c>
      <c r="I40" s="222">
        <f>'Opći dio'!E495</f>
        <v>30000</v>
      </c>
      <c r="J40" s="222"/>
      <c r="K40" s="222"/>
      <c r="L40" s="222"/>
      <c r="M40" s="222"/>
      <c r="N40" s="222"/>
      <c r="O40" s="230"/>
    </row>
    <row r="41" spans="2:15" s="223" customFormat="1" ht="12.75" customHeight="1">
      <c r="B41" s="220" t="s">
        <v>333</v>
      </c>
      <c r="C41" s="221" t="s">
        <v>301</v>
      </c>
      <c r="D41" s="217">
        <f t="shared" si="0"/>
        <v>441400</v>
      </c>
      <c r="E41" s="222"/>
      <c r="F41" s="222"/>
      <c r="G41" s="222"/>
      <c r="H41" s="222">
        <f>'Opći dio'!E413+'Opći dio'!E418+'Opći dio'!E420+'Opći dio'!E421+'Opći dio'!E422+'Opći dio'!E412</f>
        <v>346400</v>
      </c>
      <c r="I41" s="222">
        <f>'Opći dio'!E490</f>
        <v>95000</v>
      </c>
      <c r="J41" s="222"/>
      <c r="K41" s="222"/>
      <c r="L41" s="222"/>
      <c r="M41" s="222"/>
      <c r="N41" s="222"/>
      <c r="O41" s="230"/>
    </row>
    <row r="42" spans="2:15" ht="12.75" customHeight="1">
      <c r="B42" s="220" t="s">
        <v>334</v>
      </c>
      <c r="C42" s="221" t="s">
        <v>344</v>
      </c>
      <c r="D42" s="217">
        <f t="shared" si="0"/>
        <v>0</v>
      </c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31"/>
    </row>
    <row r="43" spans="2:15" s="233" customFormat="1" ht="12.75" customHeight="1">
      <c r="B43" s="225"/>
      <c r="C43" s="226" t="s">
        <v>302</v>
      </c>
      <c r="D43" s="216">
        <f t="shared" si="0"/>
        <v>640750</v>
      </c>
      <c r="E43" s="227">
        <f>+E44+E46+E47+E47</f>
        <v>0</v>
      </c>
      <c r="F43" s="227">
        <f>+F44+F46+F47</f>
        <v>0</v>
      </c>
      <c r="G43" s="227">
        <f>+G44+G46+G47</f>
        <v>0</v>
      </c>
      <c r="H43" s="227">
        <f>SUM(H44:H47)</f>
        <v>490750</v>
      </c>
      <c r="I43" s="227">
        <f>+I44+I46+I47</f>
        <v>150000</v>
      </c>
      <c r="J43" s="227"/>
      <c r="K43" s="227">
        <f>+K44+K46+K47</f>
        <v>0</v>
      </c>
      <c r="L43" s="227"/>
      <c r="M43" s="227"/>
      <c r="N43" s="227"/>
      <c r="O43" s="231"/>
    </row>
    <row r="44" spans="2:15" s="223" customFormat="1" ht="12.75" customHeight="1">
      <c r="B44" s="220" t="s">
        <v>335</v>
      </c>
      <c r="C44" s="221" t="s">
        <v>303</v>
      </c>
      <c r="D44" s="217">
        <f t="shared" si="0"/>
        <v>199000</v>
      </c>
      <c r="E44" s="222"/>
      <c r="F44" s="222"/>
      <c r="G44" s="222"/>
      <c r="H44" s="222">
        <f>'Opći dio'!E410</f>
        <v>49000</v>
      </c>
      <c r="I44" s="222">
        <f>'Opći dio'!E486</f>
        <v>150000</v>
      </c>
      <c r="J44" s="222"/>
      <c r="K44" s="222"/>
      <c r="L44" s="222"/>
      <c r="M44" s="222"/>
      <c r="N44" s="222"/>
      <c r="O44" s="230"/>
    </row>
    <row r="45" spans="2:15" s="223" customFormat="1" ht="21" customHeight="1">
      <c r="B45" s="253" t="s">
        <v>528</v>
      </c>
      <c r="C45" s="254" t="s">
        <v>304</v>
      </c>
      <c r="D45" s="217">
        <f t="shared" si="0"/>
        <v>5000</v>
      </c>
      <c r="E45" s="222"/>
      <c r="F45" s="222"/>
      <c r="G45" s="222"/>
      <c r="H45" s="222">
        <f>'Opći dio'!E396</f>
        <v>5000</v>
      </c>
      <c r="I45" s="222"/>
      <c r="J45" s="222"/>
      <c r="K45" s="222"/>
      <c r="L45" s="222"/>
      <c r="M45" s="222"/>
      <c r="N45" s="222"/>
      <c r="O45" s="230"/>
    </row>
    <row r="46" spans="2:15" s="223" customFormat="1" ht="21.75" customHeight="1">
      <c r="B46" s="220" t="s">
        <v>336</v>
      </c>
      <c r="C46" s="221" t="s">
        <v>304</v>
      </c>
      <c r="D46" s="217">
        <f t="shared" si="0"/>
        <v>186750</v>
      </c>
      <c r="E46" s="222"/>
      <c r="F46" s="222"/>
      <c r="G46" s="222"/>
      <c r="H46" s="222">
        <f>'Opći dio'!E393</f>
        <v>186750</v>
      </c>
      <c r="I46" s="222"/>
      <c r="J46" s="222"/>
      <c r="K46" s="222"/>
      <c r="L46" s="222"/>
      <c r="M46" s="222"/>
      <c r="N46" s="222"/>
      <c r="O46" s="230"/>
    </row>
    <row r="47" spans="2:15" ht="12.75" customHeight="1">
      <c r="B47" s="220" t="s">
        <v>337</v>
      </c>
      <c r="C47" s="221" t="s">
        <v>305</v>
      </c>
      <c r="D47" s="217">
        <f t="shared" si="0"/>
        <v>250000</v>
      </c>
      <c r="E47" s="222"/>
      <c r="F47" s="222"/>
      <c r="G47" s="222"/>
      <c r="H47" s="222">
        <f>'Opći dio'!E407</f>
        <v>250000</v>
      </c>
      <c r="I47" s="222"/>
      <c r="J47" s="222"/>
      <c r="K47" s="222"/>
      <c r="L47" s="222"/>
      <c r="M47" s="222"/>
      <c r="N47" s="222"/>
      <c r="O47" s="230"/>
    </row>
    <row r="48" spans="2:15" s="233" customFormat="1" ht="12.75" customHeight="1">
      <c r="B48" s="225"/>
      <c r="C48" s="226" t="s">
        <v>307</v>
      </c>
      <c r="D48" s="216">
        <f t="shared" si="0"/>
        <v>569148.3</v>
      </c>
      <c r="E48" s="227">
        <f>+E50+E51+E52</f>
        <v>225348.16</v>
      </c>
      <c r="F48" s="227">
        <f>+F50+F51+F52</f>
        <v>20186.16</v>
      </c>
      <c r="G48" s="227">
        <f>+G50+G51+G52</f>
        <v>613.98</v>
      </c>
      <c r="H48" s="227">
        <f>SUM(H49:H52)</f>
        <v>223000</v>
      </c>
      <c r="I48" s="227">
        <f>+I50+I51+I52</f>
        <v>0</v>
      </c>
      <c r="J48" s="227"/>
      <c r="K48" s="227">
        <f>+K50+K51+K52</f>
        <v>100000</v>
      </c>
      <c r="L48" s="227"/>
      <c r="M48" s="227"/>
      <c r="N48" s="227"/>
      <c r="O48" s="231"/>
    </row>
    <row r="49" spans="2:15" s="233" customFormat="1" ht="12.75" customHeight="1">
      <c r="B49" s="253" t="s">
        <v>529</v>
      </c>
      <c r="C49" s="254" t="s">
        <v>530</v>
      </c>
      <c r="D49" s="217">
        <f t="shared" si="0"/>
        <v>20000</v>
      </c>
      <c r="E49" s="6"/>
      <c r="F49" s="6"/>
      <c r="G49" s="6"/>
      <c r="H49" s="6">
        <f>'Opći dio'!E397+'Opći dio'!E414+'Opći dio'!E414</f>
        <v>20000</v>
      </c>
      <c r="I49" s="6"/>
      <c r="J49" s="6"/>
      <c r="K49" s="6"/>
      <c r="L49" s="6"/>
      <c r="M49" s="6"/>
      <c r="N49" s="6"/>
      <c r="O49" s="231"/>
    </row>
    <row r="50" spans="2:15" ht="12.75" customHeight="1">
      <c r="B50" s="220">
        <v>104</v>
      </c>
      <c r="C50" s="221" t="s">
        <v>306</v>
      </c>
      <c r="D50" s="217">
        <f t="shared" si="0"/>
        <v>35000</v>
      </c>
      <c r="E50" s="222"/>
      <c r="F50" s="222"/>
      <c r="G50" s="222"/>
      <c r="H50" s="222">
        <f>'Opći dio'!E406</f>
        <v>35000</v>
      </c>
      <c r="I50" s="222"/>
      <c r="J50" s="222"/>
      <c r="K50" s="222"/>
      <c r="L50" s="222"/>
      <c r="M50" s="222"/>
      <c r="N50" s="222"/>
      <c r="O50" s="234"/>
    </row>
    <row r="51" spans="2:15" ht="12.75" customHeight="1">
      <c r="B51" s="220">
        <v>107</v>
      </c>
      <c r="C51" s="221" t="s">
        <v>345</v>
      </c>
      <c r="D51" s="217">
        <f t="shared" si="0"/>
        <v>138000</v>
      </c>
      <c r="E51" s="222"/>
      <c r="F51" s="222"/>
      <c r="G51" s="222"/>
      <c r="H51" s="222">
        <f>'Opći dio'!E390+'Opći dio'!E391+'Opći dio'!E392+'Opći dio'!E395+'Opći dio'!E398</f>
        <v>138000</v>
      </c>
      <c r="I51" s="222"/>
      <c r="J51" s="222"/>
      <c r="K51" s="222"/>
      <c r="L51" s="222"/>
      <c r="M51" s="222"/>
      <c r="N51" s="222"/>
      <c r="O51" s="234"/>
    </row>
    <row r="52" spans="2:15" ht="12.75" customHeight="1">
      <c r="B52" s="220">
        <v>109</v>
      </c>
      <c r="C52" s="221" t="s">
        <v>360</v>
      </c>
      <c r="D52" s="217">
        <f t="shared" si="0"/>
        <v>376148.30000000005</v>
      </c>
      <c r="E52" s="222">
        <f>'Poseban dio'!I9</f>
        <v>225348.16</v>
      </c>
      <c r="F52" s="222">
        <f>'Poseban dio'!I16</f>
        <v>20186.16</v>
      </c>
      <c r="G52" s="222">
        <f>'Poseban dio'!I19</f>
        <v>613.98</v>
      </c>
      <c r="H52" s="222">
        <f>+'Opći dio'!E405</f>
        <v>30000</v>
      </c>
      <c r="I52" s="222"/>
      <c r="J52" s="222"/>
      <c r="K52" s="222">
        <f>'Opći dio'!E503</f>
        <v>100000</v>
      </c>
      <c r="L52" s="222"/>
      <c r="M52" s="222"/>
      <c r="N52" s="222"/>
      <c r="O52" s="234"/>
    </row>
    <row r="53" spans="2:14" ht="12.75" customHeight="1"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</row>
    <row r="54" spans="2:14" ht="15.75" customHeight="1">
      <c r="B54" s="370" t="s">
        <v>395</v>
      </c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N54" s="370"/>
    </row>
    <row r="55" spans="2:14" ht="12.75" customHeight="1"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</row>
    <row r="56" spans="2:14" ht="34.5" customHeight="1">
      <c r="B56" s="373" t="s">
        <v>493</v>
      </c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</row>
    <row r="57" spans="2:14" ht="14.25"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</row>
    <row r="58" spans="2:14" ht="12.75" customHeight="1">
      <c r="B58" s="370" t="s">
        <v>477</v>
      </c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0"/>
    </row>
    <row r="59" spans="2:14" ht="12.75" customHeight="1"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</row>
    <row r="60" spans="2:14" ht="33" customHeight="1">
      <c r="B60" s="373" t="s">
        <v>544</v>
      </c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</row>
    <row r="61" spans="2:14" ht="17.25" customHeight="1">
      <c r="B61" s="236"/>
      <c r="C61" s="236"/>
      <c r="D61" s="236"/>
      <c r="E61" s="236"/>
      <c r="F61" s="236"/>
      <c r="G61" s="236"/>
      <c r="H61" s="236"/>
      <c r="I61" s="375" t="s">
        <v>49</v>
      </c>
      <c r="J61" s="375"/>
      <c r="K61" s="375"/>
      <c r="L61" s="375"/>
      <c r="M61" s="236"/>
      <c r="N61" s="236"/>
    </row>
    <row r="62" spans="2:13" ht="17.25" customHeight="1">
      <c r="B62" s="238"/>
      <c r="C62" s="239"/>
      <c r="D62" s="239"/>
      <c r="E62" s="372"/>
      <c r="F62" s="372"/>
      <c r="G62" s="240"/>
      <c r="H62" s="240"/>
      <c r="I62" s="358" t="s">
        <v>50</v>
      </c>
      <c r="J62" s="358"/>
      <c r="K62" s="358"/>
      <c r="L62" s="358"/>
      <c r="M62" s="241"/>
    </row>
    <row r="63" spans="2:13" ht="14.25" customHeight="1">
      <c r="B63" s="238"/>
      <c r="C63" s="239"/>
      <c r="D63" s="239"/>
      <c r="E63" s="239"/>
      <c r="F63" s="239"/>
      <c r="G63" s="240"/>
      <c r="H63" s="240"/>
      <c r="I63" s="240"/>
      <c r="J63" s="240"/>
      <c r="K63" s="240"/>
      <c r="L63" s="240"/>
      <c r="M63" s="240"/>
    </row>
    <row r="64" spans="2:13" ht="16.5" customHeight="1" thickBot="1">
      <c r="B64" s="247" t="s">
        <v>550</v>
      </c>
      <c r="C64" s="242"/>
      <c r="D64" s="242"/>
      <c r="E64" s="243"/>
      <c r="F64" s="243"/>
      <c r="G64" s="240"/>
      <c r="H64" s="240"/>
      <c r="I64" s="244"/>
      <c r="J64" s="244"/>
      <c r="K64" s="244"/>
      <c r="L64" s="244"/>
      <c r="M64" s="245"/>
    </row>
    <row r="65" spans="2:13" ht="15.75" customHeight="1">
      <c r="B65" s="247" t="s">
        <v>548</v>
      </c>
      <c r="C65" s="242"/>
      <c r="D65" s="242"/>
      <c r="E65" s="371"/>
      <c r="F65" s="371"/>
      <c r="G65" s="240"/>
      <c r="H65" s="240"/>
      <c r="I65" s="376" t="s">
        <v>398</v>
      </c>
      <c r="J65" s="376"/>
      <c r="K65" s="376"/>
      <c r="L65" s="376"/>
      <c r="M65" s="245"/>
    </row>
    <row r="66" ht="14.25" customHeight="1"/>
    <row r="68" ht="12.75" customHeight="1">
      <c r="O68" s="237"/>
    </row>
    <row r="77" spans="3:14" ht="12.75" customHeight="1"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</row>
  </sheetData>
  <sheetProtection/>
  <mergeCells count="24">
    <mergeCell ref="B54:N54"/>
    <mergeCell ref="K6:K11"/>
    <mergeCell ref="N6:N11"/>
    <mergeCell ref="E6:E11"/>
    <mergeCell ref="L6:L11"/>
    <mergeCell ref="M6:M11"/>
    <mergeCell ref="B58:N58"/>
    <mergeCell ref="E65:F65"/>
    <mergeCell ref="E62:F62"/>
    <mergeCell ref="B56:N56"/>
    <mergeCell ref="B60:N60"/>
    <mergeCell ref="I61:L61"/>
    <mergeCell ref="I65:L65"/>
    <mergeCell ref="I62:L62"/>
    <mergeCell ref="B2:M2"/>
    <mergeCell ref="E4:H4"/>
    <mergeCell ref="B6:B11"/>
    <mergeCell ref="C6:C11"/>
    <mergeCell ref="J6:J11"/>
    <mergeCell ref="D6:D11"/>
    <mergeCell ref="F6:F11"/>
    <mergeCell ref="G6:G11"/>
    <mergeCell ref="H6:H11"/>
    <mergeCell ref="I6:I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36"/>
  <sheetViews>
    <sheetView zoomScalePageLayoutView="0" workbookViewId="0" topLeftCell="A7">
      <selection activeCell="L31" sqref="L31"/>
    </sheetView>
  </sheetViews>
  <sheetFormatPr defaultColWidth="9.140625" defaultRowHeight="12.75"/>
  <cols>
    <col min="1" max="1" width="13.140625" style="1" customWidth="1"/>
    <col min="6" max="6" width="9.7109375" style="1" bestFit="1" customWidth="1"/>
    <col min="7" max="7" width="11.7109375" style="1" bestFit="1" customWidth="1"/>
    <col min="9" max="9" width="11.7109375" style="1" bestFit="1" customWidth="1"/>
    <col min="12" max="12" width="14.7109375" style="1" customWidth="1"/>
    <col min="13" max="13" width="11.7109375" style="1" bestFit="1" customWidth="1"/>
    <col min="14" max="14" width="9.140625" style="1" customWidth="1"/>
    <col min="15" max="15" width="14.140625" style="0" customWidth="1"/>
  </cols>
  <sheetData>
    <row r="2" spans="1:16" ht="12.75">
      <c r="A2" s="2" t="s">
        <v>456</v>
      </c>
      <c r="B2" s="5"/>
      <c r="C2" s="5"/>
      <c r="D2" s="5"/>
      <c r="E2" s="5"/>
      <c r="F2" s="2"/>
      <c r="G2" s="2" t="s">
        <v>454</v>
      </c>
      <c r="H2" s="5"/>
      <c r="I2" s="2"/>
      <c r="J2" s="5"/>
      <c r="K2" s="5"/>
      <c r="L2" s="2"/>
      <c r="M2" s="2" t="s">
        <v>455</v>
      </c>
      <c r="N2" s="2"/>
      <c r="O2" s="5"/>
      <c r="P2" s="5"/>
    </row>
    <row r="4" spans="1:14" ht="12.75">
      <c r="A4" s="1">
        <v>30000</v>
      </c>
      <c r="C4" s="3" t="s">
        <v>421</v>
      </c>
      <c r="G4" s="1">
        <v>30000</v>
      </c>
      <c r="I4" s="4" t="s">
        <v>434</v>
      </c>
      <c r="M4" s="1">
        <v>61500</v>
      </c>
      <c r="N4" s="4" t="s">
        <v>436</v>
      </c>
    </row>
    <row r="5" spans="1:14" ht="12.75">
      <c r="A5" s="1">
        <v>20000</v>
      </c>
      <c r="C5" s="3" t="s">
        <v>422</v>
      </c>
      <c r="G5" s="1">
        <v>5000</v>
      </c>
      <c r="I5" s="4" t="s">
        <v>435</v>
      </c>
      <c r="M5" s="1">
        <v>100000</v>
      </c>
      <c r="N5" s="4" t="s">
        <v>437</v>
      </c>
    </row>
    <row r="6" spans="1:14" ht="12.75">
      <c r="A6" s="1">
        <v>2000</v>
      </c>
      <c r="C6" s="3" t="s">
        <v>423</v>
      </c>
      <c r="M6" s="1">
        <v>685000</v>
      </c>
      <c r="N6" s="4" t="s">
        <v>438</v>
      </c>
    </row>
    <row r="7" spans="1:14" ht="12.75">
      <c r="A7" s="1">
        <v>800</v>
      </c>
      <c r="C7" s="3" t="s">
        <v>424</v>
      </c>
      <c r="M7" s="1">
        <v>32000</v>
      </c>
      <c r="N7" s="4" t="s">
        <v>439</v>
      </c>
    </row>
    <row r="8" spans="1:14" ht="12.75">
      <c r="A8" s="1">
        <v>10000</v>
      </c>
      <c r="C8" s="3" t="s">
        <v>425</v>
      </c>
      <c r="G8" s="2">
        <f>SUM(G4:G7)</f>
        <v>35000</v>
      </c>
      <c r="M8" s="1">
        <v>20000</v>
      </c>
      <c r="N8" s="4" t="s">
        <v>440</v>
      </c>
    </row>
    <row r="9" spans="1:14" ht="12.75">
      <c r="A9" s="1">
        <v>1800</v>
      </c>
      <c r="C9" s="3" t="s">
        <v>426</v>
      </c>
      <c r="M9" s="1">
        <v>32000</v>
      </c>
      <c r="N9" s="4" t="s">
        <v>441</v>
      </c>
    </row>
    <row r="10" spans="1:14" ht="12.75">
      <c r="A10" s="1">
        <v>6000</v>
      </c>
      <c r="C10" s="3" t="s">
        <v>427</v>
      </c>
      <c r="M10" s="1">
        <v>100000</v>
      </c>
      <c r="N10" s="4" t="s">
        <v>442</v>
      </c>
    </row>
    <row r="11" spans="1:14" ht="12.75">
      <c r="A11" s="1">
        <v>10000</v>
      </c>
      <c r="C11" s="3" t="s">
        <v>428</v>
      </c>
      <c r="M11" s="1">
        <v>-50000</v>
      </c>
      <c r="N11" s="4" t="s">
        <v>443</v>
      </c>
    </row>
    <row r="12" spans="1:14" ht="12.75">
      <c r="A12" s="1">
        <v>14746</v>
      </c>
      <c r="C12" s="3" t="s">
        <v>429</v>
      </c>
      <c r="M12" s="1">
        <v>90000</v>
      </c>
      <c r="N12" s="4" t="s">
        <v>444</v>
      </c>
    </row>
    <row r="13" spans="1:14" ht="12.75">
      <c r="A13" s="1">
        <v>-10000</v>
      </c>
      <c r="C13" s="3" t="s">
        <v>430</v>
      </c>
      <c r="M13" s="1">
        <v>50000</v>
      </c>
      <c r="N13" s="4" t="s">
        <v>445</v>
      </c>
    </row>
    <row r="14" spans="1:14" ht="12.75">
      <c r="A14" s="1">
        <v>-7500</v>
      </c>
      <c r="C14" s="3" t="s">
        <v>431</v>
      </c>
      <c r="M14" s="1">
        <v>40000</v>
      </c>
      <c r="N14" s="4" t="s">
        <v>446</v>
      </c>
    </row>
    <row r="15" spans="1:14" ht="12.75">
      <c r="A15" s="1">
        <v>15000</v>
      </c>
      <c r="C15" s="3" t="s">
        <v>432</v>
      </c>
      <c r="M15" s="1">
        <v>230000</v>
      </c>
      <c r="N15" s="4" t="s">
        <v>447</v>
      </c>
    </row>
    <row r="16" spans="1:14" ht="12.75">
      <c r="A16" s="2">
        <f>SUM(A4:A15)</f>
        <v>92846</v>
      </c>
      <c r="M16" s="1">
        <v>150000</v>
      </c>
      <c r="N16" s="4" t="s">
        <v>448</v>
      </c>
    </row>
    <row r="17" spans="13:14" ht="12.75">
      <c r="M17" s="1">
        <v>6000</v>
      </c>
      <c r="N17" s="4" t="s">
        <v>449</v>
      </c>
    </row>
    <row r="18" spans="1:14" ht="12.75">
      <c r="A18" s="1">
        <v>1028153.42</v>
      </c>
      <c r="G18" s="1">
        <v>3834437.19</v>
      </c>
      <c r="I18" s="1">
        <v>1369392.19</v>
      </c>
      <c r="M18" s="1">
        <v>46000</v>
      </c>
      <c r="N18" s="4" t="s">
        <v>450</v>
      </c>
    </row>
    <row r="19" spans="13:14" ht="12.75">
      <c r="M19" s="1">
        <v>40000</v>
      </c>
      <c r="N19" s="4" t="s">
        <v>451</v>
      </c>
    </row>
    <row r="20" spans="1:14" ht="12.75">
      <c r="A20" s="1">
        <v>1048153.42</v>
      </c>
      <c r="G20" s="1">
        <v>3869437.19</v>
      </c>
      <c r="I20" s="1">
        <v>1404392.19</v>
      </c>
      <c r="M20" s="1">
        <v>50000</v>
      </c>
      <c r="N20" s="4" t="s">
        <v>452</v>
      </c>
    </row>
    <row r="21" spans="13:14" ht="12.75">
      <c r="M21" s="1">
        <v>304000</v>
      </c>
      <c r="N21" s="4" t="s">
        <v>453</v>
      </c>
    </row>
    <row r="22" spans="1:13" ht="12.75">
      <c r="A22" s="1">
        <f>+A20-A18</f>
        <v>20000</v>
      </c>
      <c r="C22" s="3" t="s">
        <v>433</v>
      </c>
      <c r="G22" s="1">
        <f>+G20-G18</f>
        <v>35000</v>
      </c>
      <c r="I22" s="1">
        <f>+I20-I18</f>
        <v>35000</v>
      </c>
      <c r="M22" s="2">
        <f>SUM(M4:M21)</f>
        <v>1986500</v>
      </c>
    </row>
    <row r="28" ht="12.75">
      <c r="L28" s="1">
        <v>4703823</v>
      </c>
    </row>
    <row r="29" ht="12.75">
      <c r="L29" s="1">
        <v>2433177</v>
      </c>
    </row>
    <row r="30" ht="12.75">
      <c r="L30" s="1">
        <v>487657.95</v>
      </c>
    </row>
    <row r="31" ht="12.75">
      <c r="L31" s="1">
        <v>3590604.96</v>
      </c>
    </row>
    <row r="32" ht="12.75">
      <c r="L32" s="1">
        <v>140000</v>
      </c>
    </row>
    <row r="33" ht="12.75">
      <c r="L33" s="1">
        <v>2788737.09</v>
      </c>
    </row>
    <row r="34" ht="12.75">
      <c r="L34" s="1">
        <f>SUM(L28:L33)</f>
        <v>14144000</v>
      </c>
    </row>
    <row r="35" ht="12.75">
      <c r="L35" s="1">
        <v>14144000</v>
      </c>
    </row>
    <row r="36" spans="12:15" ht="12.75">
      <c r="L36" s="1">
        <f>+L34-L35</f>
        <v>0</v>
      </c>
      <c r="O36" s="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 Vogosca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esmah</dc:creator>
  <cp:keywords/>
  <dc:description/>
  <cp:lastModifiedBy>Administrator</cp:lastModifiedBy>
  <cp:lastPrinted>2018-10-15T13:42:31Z</cp:lastPrinted>
  <dcterms:created xsi:type="dcterms:W3CDTF">2009-03-05T12:25:51Z</dcterms:created>
  <dcterms:modified xsi:type="dcterms:W3CDTF">2018-11-05T15:09:57Z</dcterms:modified>
  <cp:category/>
  <cp:version/>
  <cp:contentType/>
  <cp:contentStatus/>
</cp:coreProperties>
</file>